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tabRatio="396" firstSheet="5" activeTab="7"/>
  </bookViews>
  <sheets>
    <sheet name="1st QTR" sheetId="1" r:id="rId1"/>
    <sheet name="2ND Q BF 2011-12" sheetId="2" r:id="rId2"/>
    <sheet name="1TH   Q 2015" sheetId="3" r:id="rId3"/>
    <sheet name="4 Quarter" sheetId="4" r:id="rId4"/>
    <sheet name="Sheet1" sheetId="5" r:id="rId5"/>
    <sheet name="1Q 2017" sheetId="6" r:id="rId6"/>
    <sheet name="2ndQ 2017-2018" sheetId="7" r:id="rId7"/>
    <sheet name="Sheet3" sheetId="8" r:id="rId8"/>
  </sheets>
  <definedNames>
    <definedName name="_xlnm.Print_Titles" localSheetId="1">'2ND Q BF 2011-12'!$5:$6</definedName>
  </definedNames>
  <calcPr fullCalcOnLoad="1"/>
</workbook>
</file>

<file path=xl/sharedStrings.xml><?xml version="1.0" encoding="utf-8"?>
<sst xmlns="http://schemas.openxmlformats.org/spreadsheetml/2006/main" count="1228" uniqueCount="370">
  <si>
    <t>MATUMIZI</t>
  </si>
  <si>
    <t>NA</t>
  </si>
  <si>
    <t>LENGO</t>
  </si>
  <si>
    <t>SHUGHULI</t>
  </si>
  <si>
    <t>UTEKELEZAJI</t>
  </si>
  <si>
    <t>Jumla ndogo</t>
  </si>
  <si>
    <t>TAARIFA YA UTEKELEZAJI WA SHUGHULI ZA MIRADI YA MAENDELEO</t>
  </si>
  <si>
    <t>HALMASHAURI YA WILAYA YA KYELA</t>
  </si>
  <si>
    <t>JINA LA MRADI</t>
  </si>
  <si>
    <t>MAKISIO</t>
  </si>
  <si>
    <t>S/KUU</t>
  </si>
  <si>
    <t>H/W</t>
  </si>
  <si>
    <t>W/NCHI</t>
  </si>
  <si>
    <t>W/HISANI</t>
  </si>
  <si>
    <t>JUMLA</t>
  </si>
  <si>
    <t>ASILIMIA YA UTEKELEZAJI (%)</t>
  </si>
  <si>
    <t>WAHISANI (BASKET FUND)</t>
  </si>
  <si>
    <t>Kuboresha huduma za afya/Rufaa na Usimamizi</t>
  </si>
  <si>
    <t>Kuboresha huduma za afya</t>
  </si>
  <si>
    <t>Kulipa gharama za posho  ya huduma  ya mkoba  kwa Afya ya mama na mtoto kwa  watumishi 11.</t>
  </si>
  <si>
    <t>Matengenezo ya vifaa tiba</t>
  </si>
  <si>
    <t>Ununuzi wa vitendanishi vya maabara</t>
  </si>
  <si>
    <t>Kuboresha huduma za Vipimo vya maabara.</t>
  </si>
  <si>
    <t>Huduma za usimamizi, dharura na rufaa za wagonjwa</t>
  </si>
  <si>
    <t>Huduma za Ofisi/shajala</t>
  </si>
  <si>
    <t>Kuboresha huduma  za Kiofisi.</t>
  </si>
  <si>
    <t>Kuboresha huduma za tiba</t>
  </si>
  <si>
    <t>Matengenezo ya Vitendea kazi vya Ofisi.</t>
  </si>
  <si>
    <t xml:space="preserve">Kuimarisha kiwango cha utendaji katika Ofisi. </t>
  </si>
  <si>
    <t>Motisha kwa watumishi</t>
  </si>
  <si>
    <t>Kuboresha kiwango cha Motisha kwa watumishi wa Zamu.</t>
  </si>
  <si>
    <t>Kulipa posho za zamu na masaa ya ziada kwa watumishi wa Zamu katika Hospitali,Kituo cha Afya na Zahanati.</t>
  </si>
  <si>
    <t>Huduma za Nishati ya umeme.</t>
  </si>
  <si>
    <t>Kuboresha huduma za nishati.</t>
  </si>
  <si>
    <t>Kulipa bili za Umeme za hospitali (W),Kituo cha Afya na Zahanati kila mwezi kwa wakati.</t>
  </si>
  <si>
    <t>Huduma za Vitendea kazi vya Ofisi.</t>
  </si>
  <si>
    <t>Kuboresha huduma za kiofisi.</t>
  </si>
  <si>
    <t>Kufanya manunuzi ya Kompyuta mbili (Laptop) kwa matumizi ya Ofisi.</t>
  </si>
  <si>
    <t>Huduma za  Afya ya Uzazi,Mama na Mtoto Hospitali ya Matema.</t>
  </si>
  <si>
    <t>Kutoa bure huduma za Afya ya Uzazi,mama  na mtoto  hospitali ya Matema .</t>
  </si>
  <si>
    <t>Kununua madawa na vitendanishi kwa matumizi ya huduma za Afya ya Uzazi,mama na mtoto Hospitali ya Matema.</t>
  </si>
  <si>
    <t>Kulipa posho za usimamizi wa huduma za chanjo katika Zahanati tano zinazosimamiwa na Hospitali ya Matema.</t>
  </si>
  <si>
    <t>Kuboresha huduma ya nishati ya umeme</t>
  </si>
  <si>
    <t>Huduma za  Afya za dharura.</t>
  </si>
  <si>
    <t>Kuwawezesha wajumbe 15 Kuandaa mpango kabambe wa mwaka 2012/13 kwa siku 10</t>
  </si>
  <si>
    <t>Kujenga kichomea taka Hospitali ya wilaya</t>
  </si>
  <si>
    <t>Kufanya manunuzi ya vitendanishi vya maabara</t>
  </si>
  <si>
    <t>Kununua shajala kwa matumizi ya office</t>
  </si>
  <si>
    <t>Kununua vifaa tiba kwa huduma za Afya ya uzazi,mama na mtoto Matema hospitali</t>
  </si>
  <si>
    <t>Kununua madawa na Vitendanishi kwa huduma za tiba bure kwa watoto chini ya miaka mitano matema</t>
  </si>
  <si>
    <t>Kununua madawa/vifaa tiba vya dharura kwa ajili ya magonjwa ya mlipuko kwa matumizi ya hospitali ya matema</t>
  </si>
  <si>
    <t>Kununua dawa za magonjwa nyemelezi kwa ajili ya wagonjwa wanaoishi na virusi vya ukimwi</t>
  </si>
  <si>
    <t>Kulipa posho na ununuzi wa mafuta kwa ajili ya Huduma za usimamizi saidizi zinazofanywa na kituo cha afya Ipinda</t>
  </si>
  <si>
    <t>Kuendesha mikutano ya bodi ya afya ya halmashauri mara moja kwa  kila robo ya mwaka</t>
  </si>
  <si>
    <t>Kufanya matengenezo makubwa na madogo ya gari ya kubebea wagonjwa Ipinda</t>
  </si>
  <si>
    <t>Kufanya kampeni ya chanjo ya surua na polio mara moja kwa mwaka</t>
  </si>
  <si>
    <t>Ununuzi wa gesi kwa ajili ya kutunza chanjo mara moja kila robo ya mwaka</t>
  </si>
  <si>
    <t>Kutengeneza vitabu 442 vya  kutibia wagonjwa  MTUHA mara moja kwa mwaka</t>
  </si>
  <si>
    <t>Kulipa bili za umeme mara mbili kwa mwaka</t>
  </si>
  <si>
    <t>Kuadhimisha siku ya Ukimwi Duniani</t>
  </si>
  <si>
    <t>Kuadhimisha siku ya Kuona Duniani</t>
  </si>
  <si>
    <t>Kufanya kampeni ya unyweshaji dawa kwa jamii kwa siku 2 ili kudhibiti magonjwa ya usubi, minyoo na matende</t>
  </si>
  <si>
    <t>Kuadhimisha siku ya afya ya akili duniani</t>
  </si>
  <si>
    <t>Kufanya uchunguzi wa afya mara moja kwa mwaka kwa wanafunzi wa shule tano za Msingi</t>
  </si>
  <si>
    <t>Kununua mafuta ya taa kwa ajili ya matumizi ya zahanati kwa  utakasaji wa vifaa tiba</t>
  </si>
  <si>
    <t>Kuboresha huduma ya afya na kupunguza maambukizi</t>
  </si>
  <si>
    <t>Huduma za chakula</t>
  </si>
  <si>
    <t>Kuboresha huduma ya Afya</t>
  </si>
  <si>
    <t xml:space="preserve">Mpango kabambe wa mwaka 2012/13 </t>
  </si>
  <si>
    <t>Huduma za kinywa na meno</t>
  </si>
  <si>
    <t>Kuboresha afya ya kunywa na meno</t>
  </si>
  <si>
    <t>Kufanya matengenezo ya vifaa tiba  vya hospitali</t>
  </si>
  <si>
    <t>Kujenga kichomea taka</t>
  </si>
  <si>
    <t>Kuboresha huduma ya afya</t>
  </si>
  <si>
    <t>Kuboresha huduma ya afya ya mama na mtoto</t>
  </si>
  <si>
    <t>Manunuzi ya vifaa tiba kwa huduma za uzazi</t>
  </si>
  <si>
    <t>Huduma za chanjo</t>
  </si>
  <si>
    <t>Kuboresha huduma ya chanjo</t>
  </si>
  <si>
    <t>Huduma za  Afya watoto chini ya miaka 5 Hospitali ya Matema.</t>
  </si>
  <si>
    <t>Kutoa bure huduma za Afya ya watoto cini ya miaka 5  hospitali ya Matema .</t>
  </si>
  <si>
    <t xml:space="preserve">Kununua vifaa kwa ajili ya usafi hospitali ya Matema </t>
  </si>
  <si>
    <t>Matengenezo ya magari</t>
  </si>
  <si>
    <t>Huduma ya chanjo</t>
  </si>
  <si>
    <t>Manunuzi ya Mafuta ya taa</t>
  </si>
  <si>
    <t>Kuboresha huduma ya usafi Hospitalini</t>
  </si>
  <si>
    <t>Manunuzi ya vifaa vya usafi</t>
  </si>
  <si>
    <t>Manunuzi ya dawa/vifaa tiba kwa ajili ya huduma za dharura</t>
  </si>
  <si>
    <t>Kuboresha huduma za dharura</t>
  </si>
  <si>
    <t>Huduma za mkoba za chanjo</t>
  </si>
  <si>
    <t>Kuboresha huduma za mkoba za chanjo</t>
  </si>
  <si>
    <t>Kununua  chakula cha wagonjwa Kituo cha Afya Ipinda</t>
  </si>
  <si>
    <t>Kulipa posho kwa watumishi wa Ipinda wanaotoa huduma za mkoba za Afya ya uzazi,mama na mtoto.</t>
  </si>
  <si>
    <t>Manunuzi ya chakula cha wagonjwa</t>
  </si>
  <si>
    <t xml:space="preserve">Kuboresha huduma za tiba </t>
  </si>
  <si>
    <t>Kuboresha huduma kwa wagonnjwa wanaoishi na virusi vya ukimwi</t>
  </si>
  <si>
    <t>Manunuzi ya dawa za magonjwa nyemelezi</t>
  </si>
  <si>
    <t>Kuimarisha usimamizi wa huduma za afya</t>
  </si>
  <si>
    <t>Mikutano ya bodi ya afya ya wilaya</t>
  </si>
  <si>
    <t>Kuboresha huduma ya afya wilayani</t>
  </si>
  <si>
    <t>Kuboresha huduma ya afya na rufaa</t>
  </si>
  <si>
    <t>Kufanya matengenezo ya paa katika jengo la wagonjwa wa nje na korido ya kutoka chumba cha upasuaji hadi wadini.</t>
  </si>
  <si>
    <t>Kuboresha huduma ya wagonjwa wa nje na upasuaji</t>
  </si>
  <si>
    <t>Matengenezo ya paa na korido ipinda</t>
  </si>
  <si>
    <t>Matengenezo ya vyoo vya wagonjwa</t>
  </si>
  <si>
    <t>Kufanya matengenezo ya vyoo viwili vya wagonjwa wa nje katika kituo cha afya Ipinda</t>
  </si>
  <si>
    <t>Ununuzi wa mafuta kwa ajili ya huduma za dharura na Rufaa kwa wagonjwa kwa kipindi cha oktoba disemba</t>
  </si>
  <si>
    <t>Kuboresha Huduma za dharura na rufaa za wagonjwa</t>
  </si>
  <si>
    <t>Ununuzi wa vifaa  na madawa muhimu kwa huduma za wazazi</t>
  </si>
  <si>
    <t>Kuboresha huduma ya uzazi</t>
  </si>
  <si>
    <t>Huduma za uzazi</t>
  </si>
  <si>
    <t xml:space="preserve">Kulipa posho kwa watumishi 60 wa kitengo cha mama na mtoto wanaotoa huduma za mkoba </t>
  </si>
  <si>
    <t>Kuboresha huduma za chanjo</t>
  </si>
  <si>
    <t>Utunzaji wa takwimu</t>
  </si>
  <si>
    <t>Huduma za usimamizi saidizi wa afya</t>
  </si>
  <si>
    <t>Kuboresha huduma za usimamizi saidizi wilayani</t>
  </si>
  <si>
    <t>Kuboresha huduma za nishati ya umeme</t>
  </si>
  <si>
    <t>Kutoa Vit A na Dawa za Minyoo kwa watoto umri chini ya miaka mitano mara mbili kwa mwaka</t>
  </si>
  <si>
    <t>Huduma kwa watoto chini ya miaka 5</t>
  </si>
  <si>
    <t>Kuboresha afya kwa watoto chini ya miaka 5</t>
  </si>
  <si>
    <t>Maadhimisho ya siku ya ukimwi</t>
  </si>
  <si>
    <t>Kuboresha elimu kwa jamii kuhusu UKIMWI</t>
  </si>
  <si>
    <t>Kuboresha elimu ya kinga na tiba ya macho kwa jamii</t>
  </si>
  <si>
    <t>Maadhimisho ya siku ya kuona duniani</t>
  </si>
  <si>
    <t>Huduma ya afya kwa jamii</t>
  </si>
  <si>
    <t>Kuboresha huduma ya afya kwa jamii</t>
  </si>
  <si>
    <t>Kuboresha elimu ya afya ya akili kwa jamii</t>
  </si>
  <si>
    <t>Maadhimisho ya siku ya afya ya akili duniani</t>
  </si>
  <si>
    <t>Kufanya vikao viwili vya kamati ya afya ya msingi ya wilaya (PHC)</t>
  </si>
  <si>
    <t>Mkutano wa kamati ya Afya ya Msingi</t>
  </si>
  <si>
    <t>Huduma za afya mashuleni</t>
  </si>
  <si>
    <t>Kuboresha huduma za afya mashuleni</t>
  </si>
  <si>
    <t>Shughuli haijatekelezwa, fedha haijaletwa</t>
  </si>
  <si>
    <t xml:space="preserve">JUMLA KUU </t>
  </si>
  <si>
    <t>IDARA YA AFYA KIPINDI CHA  OKTOBA - DISEMBA 2011</t>
  </si>
  <si>
    <t>Kununua chakula kwa ajili ya wagonjwa waliolazwa hospitali ya wilaya</t>
  </si>
  <si>
    <t>Shughuli haijatekelezwa, fedha imechelewa kupokelewa</t>
  </si>
  <si>
    <t>W/ NCHI</t>
  </si>
  <si>
    <t>W/ HISANI</t>
  </si>
  <si>
    <t>S/ KUU</t>
  </si>
  <si>
    <t>kufanya matengenezo ya Komputa na printer zake kwa kipindi cha octoba - disemba 2011</t>
  </si>
  <si>
    <t>Kufanya matengenezo ya magari manne ya idara ya afya kwa kipindi cha Julai -disemba 2011</t>
  </si>
  <si>
    <t>Kununa vifaa tiba vya Afya ya kinywa na meno</t>
  </si>
  <si>
    <t>Kufanya ununuzi wa mafuta  lita 4,420  kwa matumizi ya huduma  za rufaa na dharura kwa  kipindi cha Julai hadi desemba 2011.</t>
  </si>
  <si>
    <t>Dizeli lita 4,420 @Sh.2190=9,680,000/=</t>
  </si>
  <si>
    <t>Shughuli imetekelezwa kwa kufanya kampeni za Upimaji wa VVU kwa hiari Kata ya Ipande tarehe 29.11.2011-02.12.2011.Jumla ya Wananchi 231 walipimwa Afya zao.</t>
  </si>
  <si>
    <t>Matengenezo yamefanyika (SM 3692 Ambulance) Tsh.1,635,650/=)</t>
  </si>
  <si>
    <t>Mafuta lita 3,470 yamenunuliwa @Tsh.2,190=7,598,800</t>
  </si>
  <si>
    <t xml:space="preserve">Ununuzi wa mafuta kwa ajili ya generator hospitali ya wilaya </t>
  </si>
  <si>
    <t>Mafuta lita 2,410 yamenunuliwa @ Sh.2,190=    5,280,000</t>
  </si>
  <si>
    <t xml:space="preserve">Shughuli imetekelezwa kwa kufanya kampeni ya Chanjo ya Polio na Surua tarehe  12-15 Nov.2011 </t>
  </si>
  <si>
    <t>Shughuli imetekelezwa,Mitungi ya Gesi 99 imenunuliwa @Sh.62,000=6,138,000/=</t>
  </si>
  <si>
    <t>Vitabu 442 vya MTUHA (Takwimu) vimetengenezwa @ Sh.7,500=  3,315,000/=</t>
  </si>
  <si>
    <t>Kununua mafuta kwa ajili ya Kufanya Usimamizi Saidizi  katika vituo 36 vya kutolea huduma za afya  mara moja kila robo mwaka</t>
  </si>
  <si>
    <t>Shughuli za usimamizi saidizi zimefanyika katika Vituo 30 kati ya 36.Mafuta  lita 3,000 zimenunuliwa @ Sh.2,190=  6,570,000/=</t>
  </si>
  <si>
    <t>Shughuli imetekelezwa.Bili za umeme zimelipwa kwa mwezi Julai na Agosti hospitali ya Wilaya</t>
  </si>
  <si>
    <t>Shughuli imetekelezwa kwa kufanya Kampeni ya Vitamin A na Minyoo kwa siku nne (12-15 Nov.2011)</t>
  </si>
  <si>
    <t>Shughuli imetekelezwa,kikao kimoja cha PHC kimefanyika</t>
  </si>
  <si>
    <t>Shajala zimenunuliwa Tsh.2,345,985.=</t>
  </si>
  <si>
    <t>Kufanya manunuzi ya mafuta (diesel) lita 2053 kwa ajili ya huduma za za Hospitali pamoja na rufaa</t>
  </si>
  <si>
    <t>Mafuta dizeli lita 2,053 yamenunuliwa @sh.2190=  4,496,800/=</t>
  </si>
  <si>
    <t>IDARA YA AFYA</t>
  </si>
  <si>
    <t>Shughuli haijatekelezwa, fedha haijapokelewa</t>
  </si>
  <si>
    <t>Kuimarisha huduma za afya.</t>
  </si>
  <si>
    <t>Kusaidia nguvu za Wananchi katika Ujenzi wa Zahanati ya Mpunguti</t>
  </si>
  <si>
    <t xml:space="preserve">kufanya maadhimisho ya wiki ya unyonyeshaji Duniani </t>
  </si>
  <si>
    <t>kufanya kikao cha Bodi ya Afya ya wilaya cha Robo</t>
  </si>
  <si>
    <t>Kuboresha huduma za mama na mtoto</t>
  </si>
  <si>
    <t>Kuboresha huduma usimamizi wa huduma za afya</t>
  </si>
  <si>
    <t>kufanya usimamizi shirikishi katika zahanati 32 na kutolea huduma za afya</t>
  </si>
  <si>
    <t>Kufanya kikao cha Robo cha kamati ya Afya ya Msingi</t>
  </si>
  <si>
    <t>Kufanya manunuzi ya mafuta kwa ajili ya huduma za  dharula  na rufaa ya wagonjwa</t>
  </si>
  <si>
    <t xml:space="preserve">Kufanya manunuzi ya dawa na vifaa tiba kwa ajili ya Hospitali ya Wilaya </t>
  </si>
  <si>
    <t>Kufanya manunuzi ya dawa na vifaa tiba kwa ajili ya magonjwa ya watoto wachanga</t>
  </si>
  <si>
    <t>Kufanya malipo ya bili za maji na umeme  kwa ajili ya Hospitali ya Wilaya</t>
  </si>
  <si>
    <t>Kufanya ununuzi wa vifaa tiba vya meno katika Kituo cha afya Ipinda</t>
  </si>
  <si>
    <t>Kufanya ununuzi wa madawa ya macho katika kituo cha afya Ipinda</t>
  </si>
  <si>
    <t xml:space="preserve">Kufanya ununuzi wa dawa za dharura </t>
  </si>
  <si>
    <t>Kutoa elimu shirikishi kwa magonjwa ya  dharura ya akina mama na watoto kwa watumishi 15 katika kituo cha Afya Ipinda</t>
  </si>
  <si>
    <t>Kutoa elimu ya afya kwa waganga 10 na waguzi 2 kuhusiana na huduma ya watoto wachanga</t>
  </si>
  <si>
    <t>Kufanya matengenezo ya gari la Ambulance ya kituo cha Afya Ipinda</t>
  </si>
  <si>
    <t>Kufanya matengenezo ya Genereta la  Kituo cha Afya Ipinda</t>
  </si>
  <si>
    <t>Kufanya usimamizi shirikishi  kwa zahanati 8</t>
  </si>
  <si>
    <t xml:space="preserve">Kufanya matengenezo ya magari 6 </t>
  </si>
  <si>
    <t xml:space="preserve">Kufanya manunuzi ya dawa na vifaa tiba katika zahanati 30 </t>
  </si>
  <si>
    <t xml:space="preserve">Kufanya ununuzi wa madawa kwa kinamama wajawazito </t>
  </si>
  <si>
    <t xml:space="preserve">Kufanya ununuzi wa vifaa tiba vya maabara katika zahanati 29 </t>
  </si>
  <si>
    <t>Kutoa elimu za huduma ya mkoba katika zahanati 39 kwa watumishi 6</t>
  </si>
  <si>
    <t>JUMLA KUU</t>
  </si>
  <si>
    <t>Shughuli haijatekelezwa,fedha hazijapokelewa</t>
  </si>
  <si>
    <t>TAARIFA YA UTEKELEZAJI WA SHUGHULI ZA MMAM  KWA KIPINDI CHA JULAI - SEPTEMBA 2015</t>
  </si>
  <si>
    <t>MMAM (2015/2016)</t>
  </si>
  <si>
    <t>Ujenzi wa nyumba za watumishi katika zahanati ya Kandete</t>
  </si>
  <si>
    <t>Kusadia nguvu za wananchi katika ujenzi wa nyumba  1 ya mtumishi katika zahanati ya Kandete</t>
  </si>
  <si>
    <t>Ujenzi wa nyumba za watumishi katika zahanati ya Sinyanga</t>
  </si>
  <si>
    <t>Kusadia nguvu za wananchi katika ujenzi wa nyumba  1 ya mtumishi katika zahanati ya Sinyanga</t>
  </si>
  <si>
    <t>Ujenzi wa nyumba za watumishi katika zahanati ya Kisale</t>
  </si>
  <si>
    <t>Kusadia nguvu za wananchi katika ujenzi wa nyumba  1 ya mtumishi katika zahanati ya Kisale</t>
  </si>
  <si>
    <t>Ujenzi wa nyumba za watumishi katika zahanati ya Ngyekye</t>
  </si>
  <si>
    <t>Kusadia nguvu za wananchi katika ujenzi wa nyumba  1 ya mtumishi katika zahanati ya Ngyekye</t>
  </si>
  <si>
    <t>Ujenzi wa zahanati Mpunguti</t>
  </si>
  <si>
    <t>Ukarabati wa nyumba za watumishi zahanati ya Lutusyo</t>
  </si>
  <si>
    <t>Kusaidia nguvu za wananchi katika ukarabati wa nyumba 2 za watumishi katika zahanati ya Lutusyo</t>
  </si>
  <si>
    <t>kuboresha huduma za dharula na rufaa za wagonjwa</t>
  </si>
  <si>
    <t>Kuboresha huduma za dawa</t>
  </si>
  <si>
    <t>kuboresha miundombinu ya maji na umeme</t>
  </si>
  <si>
    <t>Kuhamisha fedha kwenda Hospitali ya Kilutheri ya Matema kwa ajili ya manunuzi ya dawa, vifaa na vifaa tiba kwa ajili ya huduma za watoto na akina mama wajawazito</t>
  </si>
  <si>
    <t>Kuboresha huduma za kinywa na meno</t>
  </si>
  <si>
    <t>Kuboresha huduma za tiba za macho</t>
  </si>
  <si>
    <t xml:space="preserve">Kufanya ununuzi wa vifaa tiba vya maabaara katika zahanti 29 </t>
  </si>
  <si>
    <t>Kuboresha huduma za maabara</t>
  </si>
  <si>
    <t>Kufanya ununuzi wa madawa na vifaa tiba  kituo cha afya Ipinda</t>
  </si>
  <si>
    <t>kuboresha miundombinu ya umeme</t>
  </si>
  <si>
    <t>Kuboresha huduma za usimamizi shirikishi</t>
  </si>
  <si>
    <t>Kuboresha miundombinu ya usafiri</t>
  </si>
  <si>
    <t xml:space="preserve">Kuboresha huduma za afya </t>
  </si>
  <si>
    <t>Kuboresha huduma za mama</t>
  </si>
  <si>
    <t>Kuboresha huduma ya dawa na vifaa tiba</t>
  </si>
  <si>
    <t>Kufanya rufaa ya wagonjwa kutoka zahanati mbalimbali  kwenda Hospitali ya Wilaya</t>
  </si>
  <si>
    <t xml:space="preserve">Kufanya ununuzi wa vifaa tiba ngazi ya  zahanati </t>
  </si>
  <si>
    <t xml:space="preserve">Kufanya ununuzi wa madawa  ngazi ya zahanati </t>
  </si>
  <si>
    <t>Kuboresha huduma za mkoba</t>
  </si>
  <si>
    <t>TAARIFA YA UTEKELEZAJI WA SHUGHULI ZA BAKAA  YA MFUKO WA PAMOJA   KWA KIPINDI CHA JULAI 2015 /16</t>
  </si>
  <si>
    <t>TAARIFA YA UTEKELEZAJI WA SHUGHULI  ZA MFUKO WA PAMOJA   KWA KIPINDI CHA JULAI 2015 /16</t>
  </si>
  <si>
    <t>Kufanya manunuzi ya shajala kwa matumizi ya ofisi</t>
  </si>
  <si>
    <t>mchakato wa utekelezaji unaendelea</t>
  </si>
  <si>
    <t>Kuimarisha huduma za afya</t>
  </si>
  <si>
    <t>Kuboresha miundombinu ya maji na umeme</t>
  </si>
  <si>
    <t>Kufanya malipo ya ankara za umeme na maji katika hospitali ya Wilaya</t>
  </si>
  <si>
    <t>Kufanya ukarabati wa magari idara ya afya</t>
  </si>
  <si>
    <t>Kufanya manunuzi ya mafuta kwa ajili ya huduma za dharula na rufaa za wagonjwa hospitali ya Wilaya ya Kyela</t>
  </si>
  <si>
    <t>Kufanya manunuzi ya viburudisho kwa ajili ya shughuli za chanjo</t>
  </si>
  <si>
    <t>JUMLA  NDOGO</t>
  </si>
  <si>
    <t>TAARIFA YA UTEKELEZAJI WA SHUGHULI  ZA MFUKO WA PAMOJA   KWA KIPINDI CHA APRILI - JUNI 2016</t>
  </si>
  <si>
    <t>TAARIFA YA UTEKELEZAJI WA SHUGHULI ZA BAKAA  YA MFUKO WA PAMOJA   KWA KIPINDI CHA APRILI - JUNI 2016</t>
  </si>
  <si>
    <t>TAARIFA YA UTEKELEZAJI WA SHUGHULI ZA MMAM  KWA KIPINDI CHA APRILI - JUNI 2016</t>
  </si>
  <si>
    <t>kuendesha zoezi la ugawaji wa matone ya Vitamin A na dawa za minyoo kwa watoto wenye umri chini ya miaka 5</t>
  </si>
  <si>
    <t>kufanya maadhimisho ya  siku ya macho Duniani</t>
  </si>
  <si>
    <t>Kuboresha huduma za macho</t>
  </si>
  <si>
    <t>kufanya maadhimisho ya siku ya wauguzi Duniani</t>
  </si>
  <si>
    <t>kuendesha kikao cha robo cha Bodi ya Afya ya Wilaya</t>
  </si>
  <si>
    <t>kununua vifaa mbalimbali vya Ofisi kwaajili ya Ofisi ya Mganga Mkuu wa Wilaya</t>
  </si>
  <si>
    <t>Kufanya usimamizi shirikishi  kwa zahanati 38</t>
  </si>
  <si>
    <t>kufanya maandalizi na uwasilishaji wa ripoti ya robo ya utekelezaji shughuli za afya kwa Sekretarieti ya Mkoa</t>
  </si>
  <si>
    <t>Kufanya manunuzi ya vitendanishi vya maabara kwaajili ya Hospitali ya Wilaya</t>
  </si>
  <si>
    <t>kununua vifaa 10 vya kuzalishia (delivery kits) kwaajili ya Hospitali ya Wilaya</t>
  </si>
  <si>
    <t>kununua Dawa kwaajili ya magonjwa ya watoto (IMCI)</t>
  </si>
  <si>
    <t>kununua Dawa kwaajili ya magonjwa ya yasiyo ya kuambukizwa (NCD)</t>
  </si>
  <si>
    <t>kuboresha huduma za dawa</t>
  </si>
  <si>
    <t>Kufanya ununuzi wa vifaa tiba vya meno katika Hospitali ya Wilaya</t>
  </si>
  <si>
    <t>Kufanya ununuzi wa vifaa tiba vya maabaara katika kituo cha afya Ipinda</t>
  </si>
  <si>
    <t>Kufanya ununuzi wa madawa na vifaa tiba katika kituo cha afya Ipinda</t>
  </si>
  <si>
    <t>Kuboresha huduma za rufaa</t>
  </si>
  <si>
    <t>Kufanya matengenezo ya magari 10 na pikipiki 10</t>
  </si>
  <si>
    <t>Kufanya uhamasishaji wa jamii kuhusu matumizi ya lishe bora kupitia vipindi vya redio</t>
  </si>
  <si>
    <t xml:space="preserve">Kuboresha huduma za lishe </t>
  </si>
  <si>
    <t>kununua mitungi ya gesi kwaajili ya majokofu ya chanjo katika vituo 43 vya kutolea huduma</t>
  </si>
  <si>
    <t>kuboresha huduma za chanjo</t>
  </si>
  <si>
    <t>kununua vifaa 5 vya kuzalishia (delivery kits) kwaajili ya zahanati 5</t>
  </si>
  <si>
    <t>kufanya ununuzi wa mashine 3 za Haemoque HB kwaajili ya zahanati 3</t>
  </si>
  <si>
    <t>kufanya matengenezo ya kawaida ya majokofu ya chanjo katika zahanati 33</t>
  </si>
  <si>
    <t>kufanya ukarabati wa nyumba ya Mganga Mkuu wa Wilaya</t>
  </si>
  <si>
    <t>Kuboresha miundombinu</t>
  </si>
  <si>
    <t>Kufanya rufaa za wagonjwa  kwenda Hospitali ya Wilaya</t>
  </si>
  <si>
    <t>zoezi limekamilika</t>
  </si>
  <si>
    <t>Kufanya manunuzi ya mafuta kwa ajili ya huduma za  dharula  na rufaa ya wagonjwa katika hospitali ya wilaya</t>
  </si>
  <si>
    <t>shughuli haikufanyika</t>
  </si>
  <si>
    <t>zoezi halijakamilika</t>
  </si>
  <si>
    <t>zoezi limefanyika</t>
  </si>
  <si>
    <t>zoezi limefanyika kwa kiasi</t>
  </si>
  <si>
    <t>fedha imetumika kwa matengenezo ya vifaa tiba na magari</t>
  </si>
  <si>
    <t>ununuzi wa mafuta CHMT Kufanya usimamizi shirikishi  kwa VITUO 43.</t>
  </si>
  <si>
    <t>Kuboresha huduma za afya pamoja na upangaji wa mipango</t>
  </si>
  <si>
    <t>MAlipo ya posho kwa wajumbe watakao fanya usimamizi shirikishi</t>
  </si>
  <si>
    <t>gharama ya chakula kwa wajumbe washiriki kikaocha bodiya afya</t>
  </si>
  <si>
    <t>kuimarisha elimu ya afya mashuleni</t>
  </si>
  <si>
    <t>malipoya posho ya muda wa ziada kufundisha elimu ya afya mashuleni</t>
  </si>
  <si>
    <t>kuimarisha mapambano dhidi ya magonjwa ya zinaa na UKIMWI</t>
  </si>
  <si>
    <t>gharama ya mafuta kwa ajili ya zoezilaupimaji wa VVU</t>
  </si>
  <si>
    <t>kununua vifaa vya maabara vya hospitali ya Wilaya</t>
  </si>
  <si>
    <t>manunuzi ya vifaa vya maabara</t>
  </si>
  <si>
    <t>kuboresha huduma za miundombinu</t>
  </si>
  <si>
    <t>MMAM (2016/2017)</t>
  </si>
  <si>
    <t>kupunguza vivyo vya mama wajawazito na watoto wachanga</t>
  </si>
  <si>
    <t>W/HISANI (UNICEF)</t>
  </si>
  <si>
    <t>Kufanya matengenezo ya gari la wagonjwa.</t>
  </si>
  <si>
    <t>Gari la wagonjwa la ipinda limefanyiwa matengenezo mfumo wa oil,aircleaner na mfumo wa injini</t>
  </si>
  <si>
    <t>Lita zipatazo     za mafuta zimenunuliwa kwa ajili ya dharura na rufaa za wagonjwa.</t>
  </si>
  <si>
    <t>TAARIFA YA UTEKELEZAJI WA SHUGHULI ZA BAKAA  YA MFUKO WA PAMOJA   KWA KIPINDI CHA JULY - SEPTEMBER 2017</t>
  </si>
  <si>
    <t>SN</t>
  </si>
  <si>
    <t>Kufanya matengenezo ya magari 2 na pikipiki 8</t>
  </si>
  <si>
    <t>Kufanya malipoya wajumbe 3CHMT Wanaoandaa taarifa ya kila robo mwaka na kuiwasilisha mkoani</t>
  </si>
  <si>
    <t>kufanya ziara ya kuvitembeleavituo 6 vinavyo jengwa na wananchi</t>
  </si>
  <si>
    <t>Kufundisha vituo 43 namna ya kuandaa mipango ya vituo vyao</t>
  </si>
  <si>
    <t>kufanya malipoya huduma mkoba kwa washiriki  watakaofanya shughuli hii kwa vituo 3 vinavyo hudumia wagonjwa washio na VVU.</t>
  </si>
  <si>
    <t>Kufanya kampeni na uhamasishaji wa ukusanyaji wa damu salama.</t>
  </si>
  <si>
    <t>Kununua computer  mpakato 4 kwa matumizi ya hospitaliya wilaya.</t>
  </si>
  <si>
    <t>ununuzi wa vifaa kinga kwa ajili ya watoa huduma kuepuka maambukizi wakati wa kutoa huduma ya afya.</t>
  </si>
  <si>
    <t>kununua vifaa tiba vya dharura kwa ajili ya hospitali ya Wilaya.</t>
  </si>
  <si>
    <t>kununua mafuta kwaajili ya huduma za dharura.</t>
  </si>
  <si>
    <t>Kununua dawa na vifaa tiba vya dharura kwa ajili ya hospitali ya wilaya.</t>
  </si>
  <si>
    <t>Kufanya ununuzi  vifaa tiba kituo cha afya Ipinda.</t>
  </si>
  <si>
    <t>Kufanya ununuzi dawa na vifaa tiba vya huduma za macho  kituo cha afya Ipinda</t>
  </si>
  <si>
    <t>Kujaza mitungi gesi katika kituo cha afya Ipinda kwa ajili ya huduma za chanjo</t>
  </si>
  <si>
    <t>Manunuzi ya vifurushi vya internet kwa ajili ya mfumo wa GOT HOMIS Hospitali ya Wilaya kyela.</t>
  </si>
  <si>
    <t>kulipa billi ya umeme kituo cha afya Ipinda</t>
  </si>
  <si>
    <t>ununuzi wa mafuta kwa kusafirisha wagonjwa kwa   matibabu ya rufaa</t>
  </si>
  <si>
    <t>kununua dawa na vifaa tia kwa zahanati 29</t>
  </si>
  <si>
    <t>kununua dawa na kwa zahanati kutibu magonjwa yasiyo ambukizwa.</t>
  </si>
  <si>
    <t>Kuboresha huduma za damu salama.</t>
  </si>
  <si>
    <t>Kufanya manunuzi ya vifaa vya kukusanyia damu salama.</t>
  </si>
  <si>
    <t>ununuzi wa mafuta kwa ajilia dharura za rufaa toka zahanati pamoja na posho kwa watoa huduma kwa masaa ya ziada</t>
  </si>
  <si>
    <t>kufanya usimamizi shirikishi juu ya maboresho ya huduma za afya katika zahanati zote.</t>
  </si>
  <si>
    <t>kujaza mitungi gesi 126 katika zahanati zote kwa ajili ya huduma za chanjo.</t>
  </si>
  <si>
    <t>Ujenzi wa vichomea taka katika zahanati 10.</t>
  </si>
  <si>
    <t>Kununua vifaa vya ujenzikwa ajili ya kukamilisha ujenzi wa Zahanati ya Kapamisya.</t>
  </si>
  <si>
    <t>WAHISANI (H.BUSKET FUNF)</t>
  </si>
  <si>
    <t>Kununua vifaa vya ujenzikwa ajili ya kukamilisha ujenzi wa Zahanati ya Mpunguti.</t>
  </si>
  <si>
    <t>JUMLAKUU</t>
  </si>
  <si>
    <t>Shughuli  haijatekelezwa sababu fedha zimechelewa</t>
  </si>
  <si>
    <t>TAARIFA YA UTEKELEZAJI WA SHUGHULI ZA MFUKO WAPAMOJA KWAKIPINDI JULAI SEPTEMBA 2017</t>
  </si>
  <si>
    <t>TAARIFA YA UTEKELEZAJI WA SHUGHULI ZA MAM KWAKIPINDI JULAI SEPTEMBA 2017</t>
  </si>
  <si>
    <t xml:space="preserve"> </t>
  </si>
  <si>
    <t>TAARIFA YA UTEKELEZAJI WA SHUGHULI ZA BAKAA  YA MFUKO WA PAMOJA   KWA KIPINDI CHA OKTOBA - DESEMBA 2017</t>
  </si>
  <si>
    <t>Kufanya mkutano na wadau wa sekta binafsi (ppp meeting)</t>
  </si>
  <si>
    <t>Kufanya kikaona waajiriwa wapya juu ya masuala mbalimbali ya kiutumishi.</t>
  </si>
  <si>
    <t xml:space="preserve">kupanga bajeti ya afya ya wilaya. Mwaka wa fedhawa2018/2019 </t>
  </si>
  <si>
    <t>Kufanya mkutano na watumishi wa afya juu ya huduma za maboresho.</t>
  </si>
  <si>
    <t>kuwafundisha vituoni juu ya uandaaji wa mipango ya vituo vyao 2018/2020</t>
  </si>
  <si>
    <t>Kufanya kampeni  ya usafi wa mazingira.</t>
  </si>
  <si>
    <t>Kufanya ununuzi  na vifaa vya meno.</t>
  </si>
  <si>
    <t>Kufanya kampeni ya ukusanyaji wa damu salama..</t>
  </si>
  <si>
    <t>kununua / kudurufu RCH Cards 7&amp; IDRS tools na laptops</t>
  </si>
  <si>
    <t>kununua dawa na vifaa vya dharura  kwa ajili ya hospitali ya wilaya.</t>
  </si>
  <si>
    <t>Kufanya ununuzi  dawa na vifaa vya maabara kituo cha afya IAPINDA</t>
  </si>
  <si>
    <t>ununuzi wa mafuta kwa kusafirisha wagonjwa kwa   matibabu ya rufaa KWA kituo cha afya Ipinda</t>
  </si>
  <si>
    <t>kununua vifaa vya  meno kwa ajili ya Kituo cha afya Ipinda.</t>
  </si>
  <si>
    <t>kununua vifaa vya hospitali vya kituo cha afya Ipinda.</t>
  </si>
  <si>
    <t>kununua dawa kwa ajili ya kina mamakujifungua salama kituo cha afya Ipinda</t>
  </si>
  <si>
    <t>Kufanya manunuzi ya dawa na vifaa kwa zahanati.</t>
  </si>
  <si>
    <t>Kufanya manunuzi ya vifaa vya hospitalikwa zahanati vifaa vya maabara.</t>
  </si>
  <si>
    <t>Kufanya manunuzi ya vifaa vya kukusanyia damu..</t>
  </si>
  <si>
    <t>kununua dawa na vifaa vya maabara kwa kutibu magonjwa ya ngono  kwa zahanati</t>
  </si>
  <si>
    <t>Kufanya ununuzi wa vifaa tiba vya meno kwa zahanati zaWilaya</t>
  </si>
  <si>
    <t>Kufanya  malipo ya ziada kwa huduma za kwapatia rufaa wagonjwa toka zahanati</t>
  </si>
  <si>
    <t>Kuendesha mafunzo elekezi juu huduma za maboresho ya huduma katika zahanati</t>
  </si>
  <si>
    <t>ununuzi wa  kompyuta mpakato kwa shughuli za MTUHA</t>
  </si>
  <si>
    <t>Ununuzi wa vifaa vya ujenzi wa zahanati ya Mpunguti na Kapamisya</t>
  </si>
  <si>
    <t>MMAM (2017/2018)</t>
  </si>
  <si>
    <t>MMAM (2011/2018)</t>
  </si>
  <si>
    <t>TAARIFA YA UTEKELEZAJI WA SHUGHULI ZA MAM KWAKIPINDI OCTOBA -DESEMBA 2017</t>
  </si>
  <si>
    <t>Kununua shajara kwa matumizi ya ofisi</t>
  </si>
  <si>
    <t>Malipo ya nauli kwenye mkutano wa Afya</t>
  </si>
  <si>
    <t>Ulipaji wa mafuta kwa ajili ya shughuli mbalimbali za Afya</t>
  </si>
  <si>
    <t>Malipo ya  ukumbi  kwa  ajili ya shughuli mbalimbali za Afya</t>
  </si>
  <si>
    <t>Posho kwa ajili ya mkutano wa Afya</t>
  </si>
  <si>
    <t>Shughuli imefanyika</t>
  </si>
  <si>
    <t>Kufanya mkutano na watu wa sekta  binafsi</t>
  </si>
  <si>
    <t>Kufanya mkutano wa kampeni ya Afya  na  Mazingira</t>
  </si>
  <si>
    <t>Mkutano kujadili vifo vya  mama na mtoto</t>
  </si>
  <si>
    <t>Kufanya  matengenezo ya magari</t>
  </si>
  <si>
    <t xml:space="preserve">Kununua  vifaa vya meno kwa ajili zahanati </t>
  </si>
  <si>
    <t>Chakula kwa ajili ya mikutano ya Afya</t>
  </si>
  <si>
    <t>Malipo ya muda wa ziada</t>
  </si>
  <si>
    <t>Kutengezeza friji za  zahanati</t>
  </si>
  <si>
    <t>JUMLA    KUU</t>
  </si>
  <si>
    <t>% YA UTEK. KIUMBO</t>
  </si>
  <si>
    <t>FEDHA ILYOTUMIKA ROBO HII</t>
  </si>
  <si>
    <t>% YA UTEK. KIFEDHA</t>
  </si>
  <si>
    <t>JUMLA MMAM</t>
  </si>
  <si>
    <t>TAARIFA YA UTEKELEZAJI WA SHUGHULI ZA MFUKO WAPAMOJA KWAKIPINDI OKTOBA--DESEMBA 2017/18: IDARA YA AFYA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</si>
</sst>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-* #,##0.00_-;\-* #,##0.00_-;_-* &quot;-&quot;??_-;_-@_-"/>
    <numFmt numFmtId="173" formatCode="_-* #,##0_-;\-* #,##0_-;_-* &quot;-&quot;??_-;_-@_-"/>
    <numFmt numFmtId="174" formatCode="_(* #,##0_);_(* \(#,##0\);_(* &quot;-&quot;??_);_(@_)"/>
    <numFmt numFmtId="175" formatCode="_-* #,##0.0_-;\-* #,##0.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173" fontId="4" fillId="0" borderId="0" xfId="42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43" fontId="4" fillId="0" borderId="0" xfId="0" applyNumberFormat="1" applyFont="1" applyFill="1" applyBorder="1" applyAlignment="1">
      <alignment vertical="top" wrapText="1"/>
    </xf>
    <xf numFmtId="43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73" fontId="7" fillId="0" borderId="0" xfId="42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173" fontId="0" fillId="0" borderId="0" xfId="42" applyNumberFormat="1" applyFont="1" applyFill="1" applyAlignment="1">
      <alignment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174" fontId="0" fillId="0" borderId="10" xfId="42" applyNumberFormat="1" applyFont="1" applyFill="1" applyBorder="1" applyAlignment="1" applyProtection="1">
      <alignment horizontal="right" vertical="top" wrapText="1" shrinkToFit="1"/>
      <protection locked="0"/>
    </xf>
    <xf numFmtId="174" fontId="0" fillId="0" borderId="10" xfId="42" applyNumberFormat="1" applyFont="1" applyFill="1" applyBorder="1" applyAlignment="1" applyProtection="1">
      <alignment horizontal="right" vertical="top" wrapText="1"/>
      <protection locked="0"/>
    </xf>
    <xf numFmtId="174" fontId="0" fillId="0" borderId="10" xfId="42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17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>
      <alignment horizontal="center" vertical="top" wrapText="1"/>
    </xf>
    <xf numFmtId="174" fontId="0" fillId="0" borderId="12" xfId="42" applyNumberFormat="1" applyFont="1" applyFill="1" applyBorder="1" applyAlignment="1" applyProtection="1">
      <alignment horizontal="right" vertical="top" wrapText="1" shrinkToFit="1"/>
      <protection locked="0"/>
    </xf>
    <xf numFmtId="173" fontId="0" fillId="0" borderId="12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43" fontId="0" fillId="0" borderId="13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43" fontId="0" fillId="0" borderId="15" xfId="0" applyNumberFormat="1" applyFont="1" applyFill="1" applyBorder="1" applyAlignment="1">
      <alignment vertical="top" wrapText="1"/>
    </xf>
    <xf numFmtId="173" fontId="0" fillId="0" borderId="16" xfId="42" applyNumberFormat="1" applyFont="1" applyFill="1" applyBorder="1" applyAlignment="1">
      <alignment vertical="top" wrapText="1"/>
    </xf>
    <xf numFmtId="173" fontId="2" fillId="0" borderId="17" xfId="42" applyNumberFormat="1" applyFont="1" applyFill="1" applyBorder="1" applyAlignment="1">
      <alignment vertical="top" wrapText="1"/>
    </xf>
    <xf numFmtId="173" fontId="2" fillId="0" borderId="17" xfId="42" applyNumberFormat="1" applyFont="1" applyFill="1" applyBorder="1" applyAlignment="1">
      <alignment horizontal="center" vertical="top" wrapText="1"/>
    </xf>
    <xf numFmtId="173" fontId="0" fillId="0" borderId="18" xfId="42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73" fontId="3" fillId="0" borderId="17" xfId="42" applyNumberFormat="1" applyFont="1" applyFill="1" applyBorder="1" applyAlignment="1">
      <alignment horizontal="left" vertical="top" wrapText="1"/>
    </xf>
    <xf numFmtId="173" fontId="3" fillId="0" borderId="17" xfId="42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/>
    </xf>
    <xf numFmtId="173" fontId="0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center" vertical="top" wrapText="1"/>
    </xf>
    <xf numFmtId="173" fontId="8" fillId="33" borderId="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173" fontId="9" fillId="33" borderId="0" xfId="42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173" fontId="8" fillId="33" borderId="10" xfId="0" applyNumberFormat="1" applyFont="1" applyFill="1" applyBorder="1" applyAlignment="1">
      <alignment vertical="top" wrapText="1"/>
    </xf>
    <xf numFmtId="173" fontId="8" fillId="33" borderId="10" xfId="42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173" fontId="9" fillId="33" borderId="10" xfId="42" applyNumberFormat="1" applyFont="1" applyFill="1" applyBorder="1" applyAlignment="1">
      <alignment vertical="top" wrapText="1"/>
    </xf>
    <xf numFmtId="173" fontId="9" fillId="33" borderId="10" xfId="42" applyNumberFormat="1" applyFont="1" applyFill="1" applyBorder="1" applyAlignment="1">
      <alignment horizontal="center" vertical="top" wrapText="1"/>
    </xf>
    <xf numFmtId="173" fontId="9" fillId="33" borderId="10" xfId="0" applyNumberFormat="1" applyFont="1" applyFill="1" applyBorder="1" applyAlignment="1">
      <alignment vertical="top" wrapText="1"/>
    </xf>
    <xf numFmtId="173" fontId="8" fillId="33" borderId="10" xfId="42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173" fontId="9" fillId="33" borderId="0" xfId="42" applyNumberFormat="1" applyFont="1" applyFill="1" applyBorder="1" applyAlignment="1">
      <alignment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33" borderId="0" xfId="0" applyNumberFormat="1" applyFont="1" applyFill="1" applyBorder="1" applyAlignment="1">
      <alignment horizontal="left" vertical="top" wrapText="1"/>
    </xf>
    <xf numFmtId="173" fontId="9" fillId="33" borderId="0" xfId="42" applyNumberFormat="1" applyFont="1" applyFill="1" applyBorder="1" applyAlignment="1">
      <alignment horizontal="left" vertical="top" wrapText="1"/>
    </xf>
    <xf numFmtId="3" fontId="9" fillId="33" borderId="0" xfId="0" applyNumberFormat="1" applyFont="1" applyFill="1" applyBorder="1" applyAlignment="1">
      <alignment horizontal="right" vertical="top" wrapText="1"/>
    </xf>
    <xf numFmtId="173" fontId="9" fillId="33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173" fontId="8" fillId="33" borderId="21" xfId="0" applyNumberFormat="1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173" fontId="8" fillId="33" borderId="21" xfId="42" applyNumberFormat="1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left" vertical="top" wrapText="1"/>
    </xf>
    <xf numFmtId="173" fontId="9" fillId="33" borderId="22" xfId="0" applyNumberFormat="1" applyFont="1" applyFill="1" applyBorder="1" applyAlignment="1">
      <alignment horizontal="left" vertical="top" wrapText="1"/>
    </xf>
    <xf numFmtId="173" fontId="9" fillId="33" borderId="22" xfId="42" applyNumberFormat="1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 vertical="top" wrapText="1"/>
    </xf>
    <xf numFmtId="3" fontId="9" fillId="33" borderId="22" xfId="0" applyNumberFormat="1" applyFont="1" applyFill="1" applyBorder="1" applyAlignment="1">
      <alignment horizontal="right" vertical="top" wrapText="1"/>
    </xf>
    <xf numFmtId="173" fontId="9" fillId="33" borderId="23" xfId="0" applyNumberFormat="1" applyFont="1" applyFill="1" applyBorder="1" applyAlignment="1">
      <alignment horizontal="center" vertical="top" wrapText="1"/>
    </xf>
    <xf numFmtId="173" fontId="9" fillId="33" borderId="10" xfId="0" applyNumberFormat="1" applyFont="1" applyFill="1" applyBorder="1" applyAlignment="1">
      <alignment horizontal="left" vertical="top" wrapText="1"/>
    </xf>
    <xf numFmtId="173" fontId="9" fillId="33" borderId="10" xfId="42" applyNumberFormat="1" applyFont="1" applyFill="1" applyBorder="1" applyAlignment="1">
      <alignment horizontal="left" vertical="top" wrapText="1"/>
    </xf>
    <xf numFmtId="3" fontId="9" fillId="33" borderId="10" xfId="0" applyNumberFormat="1" applyFont="1" applyFill="1" applyBorder="1" applyAlignment="1">
      <alignment horizontal="right" vertical="top" wrapText="1"/>
    </xf>
    <xf numFmtId="173" fontId="9" fillId="33" borderId="24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9" fillId="33" borderId="25" xfId="0" applyFont="1" applyFill="1" applyBorder="1" applyAlignment="1">
      <alignment horizontal="center" vertical="top" wrapText="1"/>
    </xf>
    <xf numFmtId="172" fontId="9" fillId="33" borderId="10" xfId="42" applyFont="1" applyFill="1" applyBorder="1" applyAlignment="1">
      <alignment horizontal="left" vertical="top" wrapText="1"/>
    </xf>
    <xf numFmtId="173" fontId="8" fillId="33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173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73" fontId="0" fillId="0" borderId="22" xfId="42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42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 horizontal="center"/>
    </xf>
    <xf numFmtId="173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173" fontId="0" fillId="0" borderId="28" xfId="42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173" fontId="0" fillId="0" borderId="22" xfId="0" applyNumberFormat="1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173" fontId="0" fillId="0" borderId="22" xfId="42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73" fontId="0" fillId="0" borderId="10" xfId="42" applyNumberFormat="1" applyFont="1" applyBorder="1" applyAlignment="1">
      <alignment horizontal="left" vertical="top"/>
    </xf>
    <xf numFmtId="173" fontId="0" fillId="0" borderId="28" xfId="0" applyNumberFormat="1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173" fontId="0" fillId="0" borderId="28" xfId="42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173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173" fontId="0" fillId="0" borderId="0" xfId="42" applyNumberFormat="1" applyFont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9" fontId="0" fillId="0" borderId="22" xfId="0" applyNumberFormat="1" applyFont="1" applyBorder="1" applyAlignment="1">
      <alignment horizontal="left" vertical="top" wrapText="1"/>
    </xf>
    <xf numFmtId="9" fontId="0" fillId="0" borderId="23" xfId="0" applyNumberFormat="1" applyFont="1" applyBorder="1" applyAlignment="1">
      <alignment horizontal="left" vertical="top"/>
    </xf>
    <xf numFmtId="0" fontId="2" fillId="0" borderId="0" xfId="0" applyFont="1" applyAlignment="1">
      <alignment/>
    </xf>
    <xf numFmtId="173" fontId="8" fillId="33" borderId="22" xfId="0" applyNumberFormat="1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173" fontId="8" fillId="33" borderId="10" xfId="42" applyNumberFormat="1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vertical="top" wrapText="1"/>
    </xf>
    <xf numFmtId="173" fontId="0" fillId="33" borderId="0" xfId="0" applyNumberFormat="1" applyFont="1" applyFill="1" applyAlignment="1">
      <alignment/>
    </xf>
    <xf numFmtId="173" fontId="0" fillId="33" borderId="0" xfId="42" applyNumberFormat="1" applyFont="1" applyFill="1" applyAlignment="1">
      <alignment/>
    </xf>
    <xf numFmtId="173" fontId="8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173" fontId="8" fillId="33" borderId="10" xfId="42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left" vertical="top" wrapText="1"/>
    </xf>
    <xf numFmtId="173" fontId="9" fillId="34" borderId="22" xfId="0" applyNumberFormat="1" applyFont="1" applyFill="1" applyBorder="1" applyAlignment="1">
      <alignment horizontal="left" vertical="top" wrapText="1"/>
    </xf>
    <xf numFmtId="0" fontId="9" fillId="34" borderId="22" xfId="0" applyFont="1" applyFill="1" applyBorder="1" applyAlignment="1">
      <alignment horizontal="left" vertical="top" wrapText="1"/>
    </xf>
    <xf numFmtId="173" fontId="9" fillId="34" borderId="10" xfId="42" applyNumberFormat="1" applyFont="1" applyFill="1" applyBorder="1" applyAlignment="1">
      <alignment horizontal="left" vertical="top" wrapText="1"/>
    </xf>
    <xf numFmtId="173" fontId="9" fillId="34" borderId="10" xfId="0" applyNumberFormat="1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172" fontId="9" fillId="34" borderId="10" xfId="42" applyFont="1" applyFill="1" applyBorder="1" applyAlignment="1">
      <alignment horizontal="left" vertical="top" wrapText="1"/>
    </xf>
    <xf numFmtId="173" fontId="9" fillId="34" borderId="10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173" fontId="9" fillId="34" borderId="10" xfId="42" applyNumberFormat="1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173" fontId="9" fillId="34" borderId="10" xfId="42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30" xfId="0" applyFont="1" applyFill="1" applyBorder="1" applyAlignment="1">
      <alignment vertical="top" wrapText="1"/>
    </xf>
    <xf numFmtId="0" fontId="9" fillId="34" borderId="30" xfId="0" applyFont="1" applyFill="1" applyBorder="1" applyAlignment="1">
      <alignment horizontal="left" vertical="top" wrapText="1"/>
    </xf>
    <xf numFmtId="173" fontId="9" fillId="34" borderId="30" xfId="42" applyNumberFormat="1" applyFont="1" applyFill="1" applyBorder="1" applyAlignment="1">
      <alignment vertical="top" wrapText="1"/>
    </xf>
    <xf numFmtId="0" fontId="8" fillId="34" borderId="30" xfId="0" applyFont="1" applyFill="1" applyBorder="1" applyAlignment="1">
      <alignment vertical="top" wrapText="1"/>
    </xf>
    <xf numFmtId="173" fontId="9" fillId="34" borderId="30" xfId="42" applyNumberFormat="1" applyFont="1" applyFill="1" applyBorder="1" applyAlignment="1">
      <alignment horizontal="center" vertical="top" wrapText="1"/>
    </xf>
    <xf numFmtId="0" fontId="9" fillId="34" borderId="3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173" fontId="8" fillId="34" borderId="10" xfId="0" applyNumberFormat="1" applyFont="1" applyFill="1" applyBorder="1" applyAlignment="1">
      <alignment vertical="top" wrapText="1"/>
    </xf>
    <xf numFmtId="173" fontId="8" fillId="34" borderId="10" xfId="42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/>
    </xf>
    <xf numFmtId="9" fontId="9" fillId="35" borderId="10" xfId="57" applyFont="1" applyFill="1" applyBorder="1" applyAlignment="1">
      <alignment vertical="top" wrapText="1"/>
    </xf>
    <xf numFmtId="9" fontId="9" fillId="35" borderId="10" xfId="57" applyFont="1" applyFill="1" applyBorder="1" applyAlignment="1">
      <alignment horizontal="center" vertical="top" wrapText="1"/>
    </xf>
    <xf numFmtId="9" fontId="0" fillId="35" borderId="10" xfId="57" applyFont="1" applyFill="1" applyBorder="1" applyAlignment="1">
      <alignment horizontal="left" vertical="top" wrapText="1"/>
    </xf>
    <xf numFmtId="3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9" fontId="0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Alignment="1">
      <alignment/>
    </xf>
    <xf numFmtId="173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73" fontId="14" fillId="33" borderId="10" xfId="42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173" fontId="13" fillId="33" borderId="10" xfId="0" applyNumberFormat="1" applyFont="1" applyFill="1" applyBorder="1" applyAlignment="1">
      <alignment horizontal="left" vertical="top" wrapText="1"/>
    </xf>
    <xf numFmtId="173" fontId="13" fillId="33" borderId="10" xfId="42" applyNumberFormat="1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vertical="top" wrapText="1"/>
    </xf>
    <xf numFmtId="173" fontId="13" fillId="33" borderId="0" xfId="0" applyNumberFormat="1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173" fontId="13" fillId="33" borderId="0" xfId="42" applyNumberFormat="1" applyFont="1" applyFill="1" applyBorder="1" applyAlignment="1">
      <alignment horizontal="left" vertical="top" wrapText="1"/>
    </xf>
    <xf numFmtId="3" fontId="13" fillId="33" borderId="0" xfId="0" applyNumberFormat="1" applyFont="1" applyFill="1" applyBorder="1" applyAlignment="1">
      <alignment horizontal="right" vertical="top" wrapText="1"/>
    </xf>
    <xf numFmtId="173" fontId="14" fillId="33" borderId="10" xfId="0" applyNumberFormat="1" applyFont="1" applyFill="1" applyBorder="1" applyAlignment="1">
      <alignment vertical="top" wrapText="1"/>
    </xf>
    <xf numFmtId="173" fontId="13" fillId="33" borderId="10" xfId="42" applyNumberFormat="1" applyFont="1" applyFill="1" applyBorder="1" applyAlignment="1">
      <alignment vertical="top" wrapText="1"/>
    </xf>
    <xf numFmtId="173" fontId="13" fillId="33" borderId="10" xfId="42" applyNumberFormat="1" applyFont="1" applyFill="1" applyBorder="1" applyAlignment="1">
      <alignment horizontal="center" vertical="top" wrapText="1"/>
    </xf>
    <xf numFmtId="0" fontId="13" fillId="33" borderId="30" xfId="0" applyFont="1" applyFill="1" applyBorder="1" applyAlignment="1">
      <alignment vertical="top" wrapText="1"/>
    </xf>
    <xf numFmtId="173" fontId="13" fillId="33" borderId="10" xfId="42" applyNumberFormat="1" applyFont="1" applyFill="1" applyBorder="1" applyAlignment="1">
      <alignment horizontal="right" vertical="top" wrapText="1"/>
    </xf>
    <xf numFmtId="172" fontId="13" fillId="33" borderId="10" xfId="42" applyFont="1" applyFill="1" applyBorder="1" applyAlignment="1">
      <alignment vertical="top" wrapText="1"/>
    </xf>
    <xf numFmtId="172" fontId="14" fillId="33" borderId="10" xfId="42" applyFont="1" applyFill="1" applyBorder="1" applyAlignment="1">
      <alignment vertical="top" wrapText="1"/>
    </xf>
    <xf numFmtId="0" fontId="14" fillId="33" borderId="26" xfId="0" applyFont="1" applyFill="1" applyBorder="1" applyAlignment="1">
      <alignment/>
    </xf>
    <xf numFmtId="0" fontId="14" fillId="33" borderId="22" xfId="0" applyFont="1" applyFill="1" applyBorder="1" applyAlignment="1">
      <alignment horizontal="center" vertical="top" wrapText="1"/>
    </xf>
    <xf numFmtId="0" fontId="14" fillId="33" borderId="22" xfId="0" applyFont="1" applyFill="1" applyBorder="1" applyAlignment="1">
      <alignment vertical="top" wrapText="1"/>
    </xf>
    <xf numFmtId="0" fontId="14" fillId="33" borderId="25" xfId="0" applyFont="1" applyFill="1" applyBorder="1" applyAlignment="1">
      <alignment vertical="top"/>
    </xf>
    <xf numFmtId="0" fontId="14" fillId="33" borderId="24" xfId="0" applyFont="1" applyFill="1" applyBorder="1" applyAlignment="1">
      <alignment vertical="top" wrapText="1"/>
    </xf>
    <xf numFmtId="0" fontId="13" fillId="33" borderId="25" xfId="0" applyFont="1" applyFill="1" applyBorder="1" applyAlignment="1">
      <alignment/>
    </xf>
    <xf numFmtId="173" fontId="13" fillId="33" borderId="24" xfId="42" applyNumberFormat="1" applyFont="1" applyFill="1" applyBorder="1" applyAlignment="1">
      <alignment horizontal="right" vertical="top" wrapText="1"/>
    </xf>
    <xf numFmtId="0" fontId="14" fillId="33" borderId="27" xfId="0" applyFont="1" applyFill="1" applyBorder="1" applyAlignment="1">
      <alignment/>
    </xf>
    <xf numFmtId="173" fontId="13" fillId="33" borderId="28" xfId="42" applyNumberFormat="1" applyFont="1" applyFill="1" applyBorder="1" applyAlignment="1">
      <alignment horizontal="left" vertical="top" wrapText="1"/>
    </xf>
    <xf numFmtId="173" fontId="14" fillId="33" borderId="28" xfId="42" applyNumberFormat="1" applyFont="1" applyFill="1" applyBorder="1" applyAlignment="1">
      <alignment horizontal="left" vertical="top" wrapText="1"/>
    </xf>
    <xf numFmtId="0" fontId="14" fillId="33" borderId="28" xfId="0" applyFont="1" applyFill="1" applyBorder="1" applyAlignment="1">
      <alignment vertical="top" wrapText="1"/>
    </xf>
    <xf numFmtId="173" fontId="13" fillId="33" borderId="28" xfId="42" applyNumberFormat="1" applyFont="1" applyFill="1" applyBorder="1" applyAlignment="1">
      <alignment vertical="top" wrapText="1"/>
    </xf>
    <xf numFmtId="173" fontId="13" fillId="33" borderId="28" xfId="42" applyNumberFormat="1" applyFont="1" applyFill="1" applyBorder="1" applyAlignment="1">
      <alignment horizontal="right" vertical="top" wrapText="1"/>
    </xf>
    <xf numFmtId="173" fontId="13" fillId="33" borderId="29" xfId="42" applyNumberFormat="1" applyFont="1" applyFill="1" applyBorder="1" applyAlignment="1">
      <alignment horizontal="right" vertical="top" wrapText="1"/>
    </xf>
    <xf numFmtId="0" fontId="13" fillId="33" borderId="10" xfId="0" applyFont="1" applyFill="1" applyBorder="1" applyAlignment="1">
      <alignment vertical="top"/>
    </xf>
    <xf numFmtId="9" fontId="13" fillId="33" borderId="10" xfId="57" applyFont="1" applyFill="1" applyBorder="1" applyAlignment="1">
      <alignment vertical="top" wrapText="1"/>
    </xf>
    <xf numFmtId="0" fontId="14" fillId="33" borderId="31" xfId="0" applyFont="1" applyFill="1" applyBorder="1" applyAlignment="1">
      <alignment horizontal="center" vertical="top" wrapText="1"/>
    </xf>
    <xf numFmtId="0" fontId="14" fillId="33" borderId="31" xfId="0" applyFont="1" applyFill="1" applyBorder="1" applyAlignment="1">
      <alignment vertical="top" wrapText="1"/>
    </xf>
    <xf numFmtId="0" fontId="13" fillId="33" borderId="26" xfId="0" applyFont="1" applyFill="1" applyBorder="1" applyAlignment="1">
      <alignment vertical="top" wrapText="1"/>
    </xf>
    <xf numFmtId="9" fontId="13" fillId="33" borderId="22" xfId="57" applyFont="1" applyFill="1" applyBorder="1" applyAlignment="1">
      <alignment vertical="top" wrapText="1"/>
    </xf>
    <xf numFmtId="0" fontId="13" fillId="33" borderId="22" xfId="0" applyFont="1" applyFill="1" applyBorder="1" applyAlignment="1">
      <alignment vertical="top" wrapText="1"/>
    </xf>
    <xf numFmtId="3" fontId="13" fillId="33" borderId="22" xfId="0" applyNumberFormat="1" applyFont="1" applyFill="1" applyBorder="1" applyAlignment="1">
      <alignment vertical="top" wrapText="1"/>
    </xf>
    <xf numFmtId="9" fontId="13" fillId="33" borderId="22" xfId="0" applyNumberFormat="1" applyFont="1" applyFill="1" applyBorder="1" applyAlignment="1">
      <alignment vertical="top" wrapText="1"/>
    </xf>
    <xf numFmtId="0" fontId="13" fillId="33" borderId="25" xfId="0" applyFont="1" applyFill="1" applyBorder="1" applyAlignment="1">
      <alignment vertical="top" wrapText="1"/>
    </xf>
    <xf numFmtId="3" fontId="13" fillId="33" borderId="10" xfId="0" applyNumberFormat="1" applyFont="1" applyFill="1" applyBorder="1" applyAlignment="1">
      <alignment vertical="top" wrapText="1"/>
    </xf>
    <xf numFmtId="9" fontId="13" fillId="33" borderId="10" xfId="0" applyNumberFormat="1" applyFont="1" applyFill="1" applyBorder="1" applyAlignment="1">
      <alignment vertical="top" wrapText="1"/>
    </xf>
    <xf numFmtId="3" fontId="13" fillId="33" borderId="24" xfId="0" applyNumberFormat="1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/>
    </xf>
    <xf numFmtId="9" fontId="14" fillId="33" borderId="10" xfId="57" applyFont="1" applyFill="1" applyBorder="1" applyAlignment="1">
      <alignment horizontal="center" vertical="top" wrapText="1"/>
    </xf>
    <xf numFmtId="0" fontId="14" fillId="33" borderId="30" xfId="0" applyFont="1" applyFill="1" applyBorder="1" applyAlignment="1">
      <alignment vertical="top"/>
    </xf>
    <xf numFmtId="9" fontId="14" fillId="33" borderId="30" xfId="57" applyFont="1" applyFill="1" applyBorder="1" applyAlignment="1">
      <alignment vertical="top" wrapText="1"/>
    </xf>
    <xf numFmtId="9" fontId="14" fillId="33" borderId="30" xfId="57" applyFont="1" applyFill="1" applyBorder="1" applyAlignment="1">
      <alignment horizontal="center" vertical="top" wrapText="1"/>
    </xf>
    <xf numFmtId="172" fontId="13" fillId="33" borderId="22" xfId="42" applyFont="1" applyFill="1" applyBorder="1" applyAlignment="1">
      <alignment vertical="top" wrapText="1"/>
    </xf>
    <xf numFmtId="173" fontId="13" fillId="33" borderId="22" xfId="42" applyNumberFormat="1" applyFont="1" applyFill="1" applyBorder="1" applyAlignment="1">
      <alignment vertical="top" wrapText="1"/>
    </xf>
    <xf numFmtId="173" fontId="13" fillId="33" borderId="23" xfId="42" applyNumberFormat="1" applyFont="1" applyFill="1" applyBorder="1" applyAlignment="1">
      <alignment vertical="top" wrapText="1"/>
    </xf>
    <xf numFmtId="3" fontId="14" fillId="33" borderId="28" xfId="0" applyNumberFormat="1" applyFont="1" applyFill="1" applyBorder="1" applyAlignment="1">
      <alignment vertical="top" wrapText="1"/>
    </xf>
    <xf numFmtId="0" fontId="13" fillId="33" borderId="28" xfId="0" applyFont="1" applyFill="1" applyBorder="1" applyAlignment="1">
      <alignment vertical="top" wrapText="1"/>
    </xf>
    <xf numFmtId="173" fontId="14" fillId="33" borderId="28" xfId="42" applyNumberFormat="1" applyFont="1" applyFill="1" applyBorder="1" applyAlignment="1">
      <alignment vertical="top" wrapText="1"/>
    </xf>
    <xf numFmtId="173" fontId="14" fillId="33" borderId="29" xfId="42" applyNumberFormat="1" applyFont="1" applyFill="1" applyBorder="1" applyAlignment="1">
      <alignment vertical="top" wrapText="1"/>
    </xf>
    <xf numFmtId="173" fontId="13" fillId="33" borderId="24" xfId="42" applyNumberFormat="1" applyFont="1" applyFill="1" applyBorder="1" applyAlignment="1">
      <alignment vertical="top" wrapText="1"/>
    </xf>
    <xf numFmtId="173" fontId="14" fillId="33" borderId="28" xfId="0" applyNumberFormat="1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173" fontId="13" fillId="33" borderId="29" xfId="42" applyNumberFormat="1" applyFont="1" applyFill="1" applyBorder="1" applyAlignment="1">
      <alignment vertical="top" wrapText="1"/>
    </xf>
    <xf numFmtId="173" fontId="14" fillId="33" borderId="30" xfId="42" applyNumberFormat="1" applyFont="1" applyFill="1" applyBorder="1" applyAlignment="1">
      <alignment horizontal="left" vertical="top" wrapText="1"/>
    </xf>
    <xf numFmtId="173" fontId="13" fillId="33" borderId="32" xfId="42" applyNumberFormat="1" applyFont="1" applyFill="1" applyBorder="1" applyAlignment="1">
      <alignment horizontal="left" vertical="top" wrapText="1"/>
    </xf>
    <xf numFmtId="172" fontId="13" fillId="33" borderId="28" xfId="42" applyFont="1" applyFill="1" applyBorder="1" applyAlignment="1">
      <alignment vertical="top" wrapText="1"/>
    </xf>
    <xf numFmtId="172" fontId="13" fillId="33" borderId="33" xfId="42" applyFont="1" applyFill="1" applyBorder="1" applyAlignment="1">
      <alignment vertical="top" wrapText="1"/>
    </xf>
    <xf numFmtId="3" fontId="13" fillId="33" borderId="30" xfId="0" applyNumberFormat="1" applyFont="1" applyFill="1" applyBorder="1" applyAlignment="1">
      <alignment vertical="top" wrapText="1"/>
    </xf>
    <xf numFmtId="0" fontId="13" fillId="33" borderId="33" xfId="0" applyFont="1" applyFill="1" applyBorder="1" applyAlignment="1">
      <alignment vertical="top" wrapText="1"/>
    </xf>
    <xf numFmtId="173" fontId="13" fillId="33" borderId="33" xfId="42" applyNumberFormat="1" applyFont="1" applyFill="1" applyBorder="1" applyAlignment="1">
      <alignment vertical="top" wrapText="1"/>
    </xf>
    <xf numFmtId="0" fontId="14" fillId="33" borderId="0" xfId="0" applyFont="1" applyFill="1" applyBorder="1" applyAlignment="1">
      <alignment horizontal="center"/>
    </xf>
    <xf numFmtId="9" fontId="14" fillId="33" borderId="10" xfId="57" applyFont="1" applyFill="1" applyBorder="1" applyAlignment="1">
      <alignment horizontal="center" vertical="top" wrapText="1"/>
    </xf>
    <xf numFmtId="9" fontId="14" fillId="33" borderId="30" xfId="57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left"/>
    </xf>
    <xf numFmtId="173" fontId="2" fillId="0" borderId="34" xfId="4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35" xfId="0" applyFont="1" applyFill="1" applyBorder="1" applyAlignment="1">
      <alignment horizontal="center" vertical="top" wrapText="1"/>
    </xf>
    <xf numFmtId="0" fontId="8" fillId="33" borderId="36" xfId="0" applyFont="1" applyFill="1" applyBorder="1" applyAlignment="1">
      <alignment horizontal="center" vertical="top" wrapText="1"/>
    </xf>
    <xf numFmtId="0" fontId="8" fillId="33" borderId="37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top" wrapText="1"/>
    </xf>
    <xf numFmtId="0" fontId="8" fillId="33" borderId="39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41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top" wrapText="1"/>
    </xf>
    <xf numFmtId="0" fontId="8" fillId="34" borderId="42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10" fillId="0" borderId="3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9" fontId="9" fillId="35" borderId="10" xfId="57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33" borderId="0" xfId="0" applyFont="1" applyFill="1" applyBorder="1" applyAlignment="1">
      <alignment horizontal="center" vertical="top"/>
    </xf>
    <xf numFmtId="0" fontId="14" fillId="33" borderId="20" xfId="0" applyFont="1" applyFill="1" applyBorder="1" applyAlignment="1">
      <alignment horizontal="center" vertical="top"/>
    </xf>
    <xf numFmtId="0" fontId="14" fillId="33" borderId="27" xfId="0" applyFont="1" applyFill="1" applyBorder="1" applyAlignment="1">
      <alignment vertical="top" wrapText="1"/>
    </xf>
    <xf numFmtId="0" fontId="14" fillId="33" borderId="28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28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left"/>
    </xf>
    <xf numFmtId="0" fontId="14" fillId="33" borderId="28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9" fontId="14" fillId="33" borderId="10" xfId="57" applyFont="1" applyFill="1" applyBorder="1" applyAlignment="1">
      <alignment horizontal="center" vertical="top" wrapText="1"/>
    </xf>
    <xf numFmtId="9" fontId="14" fillId="33" borderId="30" xfId="57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140625" defaultRowHeight="12.75"/>
  <cols>
    <col min="2" max="2" width="11.57421875" style="0" customWidth="1"/>
    <col min="4" max="4" width="12.421875" style="0" customWidth="1"/>
    <col min="5" max="5" width="16.140625" style="0" customWidth="1"/>
    <col min="8" max="9" width="16.00390625" style="0" customWidth="1"/>
    <col min="10" max="10" width="16.7109375" style="0" customWidth="1"/>
    <col min="11" max="11" width="15.7109375" style="0" customWidth="1"/>
    <col min="14" max="14" width="13.00390625" style="0" customWidth="1"/>
    <col min="15" max="15" width="17.140625" style="0" customWidth="1"/>
    <col min="16" max="16" width="10.28125" style="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50">
      <selection activeCell="J52" sqref="J52"/>
    </sheetView>
  </sheetViews>
  <sheetFormatPr defaultColWidth="9.140625" defaultRowHeight="12.75"/>
  <cols>
    <col min="1" max="1" width="3.8515625" style="2" customWidth="1"/>
    <col min="2" max="2" width="11.421875" style="2" customWidth="1"/>
    <col min="3" max="3" width="12.28125" style="2" customWidth="1"/>
    <col min="4" max="4" width="15.8515625" style="2" customWidth="1"/>
    <col min="5" max="5" width="5.57421875" style="2" customWidth="1"/>
    <col min="6" max="6" width="4.28125" style="2" customWidth="1"/>
    <col min="7" max="7" width="4.7109375" style="2" customWidth="1"/>
    <col min="8" max="8" width="12.00390625" style="2" customWidth="1"/>
    <col min="9" max="9" width="13.28125" style="2" bestFit="1" customWidth="1"/>
    <col min="10" max="10" width="14.8515625" style="2" customWidth="1"/>
    <col min="11" max="11" width="9.57421875" style="2" customWidth="1"/>
    <col min="12" max="12" width="4.7109375" style="2" customWidth="1"/>
    <col min="13" max="13" width="7.140625" style="2" customWidth="1"/>
    <col min="14" max="14" width="10.8515625" style="2" customWidth="1"/>
    <col min="15" max="15" width="10.57421875" style="2" customWidth="1"/>
    <col min="16" max="16" width="7.421875" style="2" customWidth="1"/>
    <col min="17" max="16384" width="9.140625" style="2" customWidth="1"/>
  </cols>
  <sheetData>
    <row r="1" spans="1:16" ht="15.75">
      <c r="A1" s="273" t="s">
        <v>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5.75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5.75">
      <c r="A3" s="275" t="s">
        <v>133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6" ht="16.5" thickBot="1">
      <c r="A4" s="271"/>
      <c r="B4" s="271"/>
      <c r="C4" s="3"/>
      <c r="D4" s="272"/>
      <c r="E4" s="272"/>
      <c r="F4" s="3"/>
      <c r="G4" s="3"/>
      <c r="H4" s="3"/>
      <c r="I4" s="3"/>
      <c r="J4" s="3"/>
      <c r="K4" s="10"/>
      <c r="L4" s="10"/>
      <c r="M4" s="10"/>
      <c r="N4" s="10"/>
      <c r="O4" s="10"/>
      <c r="P4" s="10"/>
    </row>
    <row r="5" spans="1:16" ht="24" customHeight="1">
      <c r="A5" s="278" t="s">
        <v>1</v>
      </c>
      <c r="B5" s="276" t="s">
        <v>8</v>
      </c>
      <c r="C5" s="276" t="s">
        <v>2</v>
      </c>
      <c r="D5" s="276" t="s">
        <v>3</v>
      </c>
      <c r="E5" s="276" t="s">
        <v>9</v>
      </c>
      <c r="F5" s="276"/>
      <c r="G5" s="276"/>
      <c r="H5" s="276"/>
      <c r="I5" s="276"/>
      <c r="J5" s="276" t="s">
        <v>4</v>
      </c>
      <c r="K5" s="276" t="s">
        <v>0</v>
      </c>
      <c r="L5" s="276"/>
      <c r="M5" s="276"/>
      <c r="N5" s="276"/>
      <c r="O5" s="276"/>
      <c r="P5" s="269" t="s">
        <v>15</v>
      </c>
    </row>
    <row r="6" spans="1:16" ht="38.25" customHeight="1" thickBot="1">
      <c r="A6" s="279"/>
      <c r="B6" s="277"/>
      <c r="C6" s="277"/>
      <c r="D6" s="277"/>
      <c r="E6" s="44" t="s">
        <v>138</v>
      </c>
      <c r="F6" s="44" t="s">
        <v>11</v>
      </c>
      <c r="G6" s="44" t="s">
        <v>136</v>
      </c>
      <c r="H6" s="43" t="s">
        <v>16</v>
      </c>
      <c r="I6" s="44" t="s">
        <v>14</v>
      </c>
      <c r="J6" s="277"/>
      <c r="K6" s="44" t="s">
        <v>10</v>
      </c>
      <c r="L6" s="44" t="s">
        <v>11</v>
      </c>
      <c r="M6" s="44" t="s">
        <v>136</v>
      </c>
      <c r="N6" s="44" t="s">
        <v>137</v>
      </c>
      <c r="O6" s="44" t="s">
        <v>14</v>
      </c>
      <c r="P6" s="270"/>
    </row>
    <row r="7" spans="1:16" ht="83.25" customHeight="1">
      <c r="A7" s="28">
        <v>1</v>
      </c>
      <c r="B7" s="42" t="s">
        <v>83</v>
      </c>
      <c r="C7" s="42" t="s">
        <v>65</v>
      </c>
      <c r="D7" s="30" t="s">
        <v>64</v>
      </c>
      <c r="E7" s="31"/>
      <c r="F7" s="31"/>
      <c r="G7" s="31"/>
      <c r="H7" s="32">
        <f>3325000/2</f>
        <v>1662500</v>
      </c>
      <c r="I7" s="33">
        <f>H7</f>
        <v>1662500</v>
      </c>
      <c r="J7" s="29" t="s">
        <v>131</v>
      </c>
      <c r="K7" s="29"/>
      <c r="L7" s="29"/>
      <c r="M7" s="29"/>
      <c r="N7" s="34"/>
      <c r="O7" s="34"/>
      <c r="P7" s="35"/>
    </row>
    <row r="8" spans="1:16" ht="76.5">
      <c r="A8" s="36">
        <f>A7+1</f>
        <v>2</v>
      </c>
      <c r="B8" s="23" t="s">
        <v>66</v>
      </c>
      <c r="C8" s="23" t="s">
        <v>26</v>
      </c>
      <c r="D8" s="19" t="s">
        <v>134</v>
      </c>
      <c r="E8" s="25"/>
      <c r="F8" s="25"/>
      <c r="G8" s="25"/>
      <c r="H8" s="20">
        <f>9550000/2</f>
        <v>4775000</v>
      </c>
      <c r="I8" s="26">
        <f>H8</f>
        <v>4775000</v>
      </c>
      <c r="J8" s="16" t="s">
        <v>131</v>
      </c>
      <c r="K8" s="16"/>
      <c r="L8" s="16"/>
      <c r="M8" s="16"/>
      <c r="N8" s="27">
        <f>I8</f>
        <v>4775000</v>
      </c>
      <c r="O8" s="27">
        <f>N8</f>
        <v>4775000</v>
      </c>
      <c r="P8" s="37">
        <f>O8/I8*100</f>
        <v>100</v>
      </c>
    </row>
    <row r="9" spans="1:16" ht="76.5">
      <c r="A9" s="36">
        <f aca="true" t="shared" si="0" ref="A9:A52">A8+1</f>
        <v>3</v>
      </c>
      <c r="B9" s="23" t="s">
        <v>68</v>
      </c>
      <c r="C9" s="23" t="s">
        <v>67</v>
      </c>
      <c r="D9" s="19" t="s">
        <v>44</v>
      </c>
      <c r="E9" s="25"/>
      <c r="F9" s="25"/>
      <c r="G9" s="25"/>
      <c r="H9" s="20">
        <v>13130000</v>
      </c>
      <c r="I9" s="26">
        <f aca="true" t="shared" si="1" ref="I9:I52">H9</f>
        <v>13130000</v>
      </c>
      <c r="J9" s="16" t="s">
        <v>131</v>
      </c>
      <c r="K9" s="16"/>
      <c r="L9" s="16"/>
      <c r="M9" s="16"/>
      <c r="N9" s="27"/>
      <c r="O9" s="27"/>
      <c r="P9" s="37"/>
    </row>
    <row r="10" spans="1:16" ht="89.25">
      <c r="A10" s="36">
        <f t="shared" si="0"/>
        <v>4</v>
      </c>
      <c r="B10" s="23" t="s">
        <v>27</v>
      </c>
      <c r="C10" s="23" t="s">
        <v>28</v>
      </c>
      <c r="D10" s="19" t="s">
        <v>139</v>
      </c>
      <c r="E10" s="25"/>
      <c r="F10" s="25"/>
      <c r="G10" s="25"/>
      <c r="H10" s="20">
        <f>1000000/2</f>
        <v>500000</v>
      </c>
      <c r="I10" s="26">
        <f t="shared" si="1"/>
        <v>500000</v>
      </c>
      <c r="J10" s="16" t="s">
        <v>135</v>
      </c>
      <c r="K10" s="16"/>
      <c r="L10" s="16"/>
      <c r="M10" s="16"/>
      <c r="N10" s="27"/>
      <c r="O10" s="27"/>
      <c r="P10" s="37"/>
    </row>
    <row r="11" spans="1:16" ht="76.5">
      <c r="A11" s="36">
        <f t="shared" si="0"/>
        <v>5</v>
      </c>
      <c r="B11" s="23" t="s">
        <v>81</v>
      </c>
      <c r="C11" s="23" t="s">
        <v>18</v>
      </c>
      <c r="D11" s="19" t="s">
        <v>140</v>
      </c>
      <c r="E11" s="25"/>
      <c r="F11" s="25"/>
      <c r="G11" s="25"/>
      <c r="H11" s="21">
        <f>37075000/2</f>
        <v>18537500</v>
      </c>
      <c r="I11" s="26">
        <f t="shared" si="1"/>
        <v>18537500</v>
      </c>
      <c r="J11" s="16" t="s">
        <v>135</v>
      </c>
      <c r="K11" s="16"/>
      <c r="L11" s="16"/>
      <c r="M11" s="16"/>
      <c r="N11" s="27"/>
      <c r="O11" s="27"/>
      <c r="P11" s="37"/>
    </row>
    <row r="12" spans="1:16" ht="89.25">
      <c r="A12" s="36">
        <f t="shared" si="0"/>
        <v>6</v>
      </c>
      <c r="B12" s="23" t="s">
        <v>82</v>
      </c>
      <c r="C12" s="23" t="s">
        <v>77</v>
      </c>
      <c r="D12" s="23" t="s">
        <v>19</v>
      </c>
      <c r="E12" s="25"/>
      <c r="F12" s="25"/>
      <c r="G12" s="25"/>
      <c r="H12" s="22">
        <v>720000</v>
      </c>
      <c r="I12" s="26">
        <f t="shared" si="1"/>
        <v>720000</v>
      </c>
      <c r="J12" s="16" t="s">
        <v>135</v>
      </c>
      <c r="K12" s="16"/>
      <c r="L12" s="16"/>
      <c r="M12" s="16"/>
      <c r="N12" s="27"/>
      <c r="O12" s="27"/>
      <c r="P12" s="37"/>
    </row>
    <row r="13" spans="1:16" ht="63.75">
      <c r="A13" s="36">
        <f t="shared" si="0"/>
        <v>7</v>
      </c>
      <c r="B13" s="23" t="s">
        <v>69</v>
      </c>
      <c r="C13" s="23" t="s">
        <v>70</v>
      </c>
      <c r="D13" s="23" t="s">
        <v>141</v>
      </c>
      <c r="E13" s="25"/>
      <c r="F13" s="25"/>
      <c r="G13" s="25"/>
      <c r="H13" s="20">
        <v>6517830</v>
      </c>
      <c r="I13" s="26">
        <f t="shared" si="1"/>
        <v>6517830</v>
      </c>
      <c r="J13" s="16" t="s">
        <v>135</v>
      </c>
      <c r="K13" s="16"/>
      <c r="L13" s="16"/>
      <c r="M13" s="16"/>
      <c r="N13" s="27"/>
      <c r="O13" s="27"/>
      <c r="P13" s="37"/>
    </row>
    <row r="14" spans="1:16" ht="102">
      <c r="A14" s="36">
        <f t="shared" si="0"/>
        <v>8</v>
      </c>
      <c r="B14" s="23" t="s">
        <v>29</v>
      </c>
      <c r="C14" s="23" t="s">
        <v>30</v>
      </c>
      <c r="D14" s="23" t="s">
        <v>31</v>
      </c>
      <c r="E14" s="25"/>
      <c r="F14" s="25"/>
      <c r="G14" s="25"/>
      <c r="H14" s="21">
        <f>47099940/2</f>
        <v>23549970</v>
      </c>
      <c r="I14" s="26">
        <f t="shared" si="1"/>
        <v>23549970</v>
      </c>
      <c r="J14" s="16" t="s">
        <v>135</v>
      </c>
      <c r="K14" s="16"/>
      <c r="L14" s="16"/>
      <c r="M14" s="16"/>
      <c r="N14" s="27"/>
      <c r="O14" s="27"/>
      <c r="P14" s="37"/>
    </row>
    <row r="15" spans="1:16" ht="89.25">
      <c r="A15" s="36">
        <f t="shared" si="0"/>
        <v>9</v>
      </c>
      <c r="B15" s="23" t="s">
        <v>43</v>
      </c>
      <c r="C15" s="23" t="s">
        <v>42</v>
      </c>
      <c r="D15" s="19" t="s">
        <v>158</v>
      </c>
      <c r="E15" s="25"/>
      <c r="F15" s="25"/>
      <c r="G15" s="25"/>
      <c r="H15" s="21">
        <f>8993600/2</f>
        <v>4496800</v>
      </c>
      <c r="I15" s="26">
        <f t="shared" si="1"/>
        <v>4496800</v>
      </c>
      <c r="J15" s="16" t="s">
        <v>159</v>
      </c>
      <c r="K15" s="16"/>
      <c r="L15" s="16"/>
      <c r="M15" s="16"/>
      <c r="N15" s="27"/>
      <c r="O15" s="27"/>
      <c r="P15" s="37"/>
    </row>
    <row r="16" spans="1:16" ht="89.25">
      <c r="A16" s="36">
        <f t="shared" si="0"/>
        <v>10</v>
      </c>
      <c r="B16" s="23" t="s">
        <v>32</v>
      </c>
      <c r="C16" s="23" t="s">
        <v>33</v>
      </c>
      <c r="D16" s="23" t="s">
        <v>34</v>
      </c>
      <c r="E16" s="25"/>
      <c r="F16" s="25"/>
      <c r="G16" s="25"/>
      <c r="H16" s="21">
        <f>18000000/2</f>
        <v>9000000</v>
      </c>
      <c r="I16" s="26">
        <f t="shared" si="1"/>
        <v>9000000</v>
      </c>
      <c r="J16" s="16" t="s">
        <v>135</v>
      </c>
      <c r="K16" s="16"/>
      <c r="L16" s="16"/>
      <c r="M16" s="16"/>
      <c r="N16" s="27"/>
      <c r="O16" s="27"/>
      <c r="P16" s="37"/>
    </row>
    <row r="17" spans="1:16" ht="63.75">
      <c r="A17" s="36">
        <f t="shared" si="0"/>
        <v>11</v>
      </c>
      <c r="B17" s="23" t="s">
        <v>20</v>
      </c>
      <c r="C17" s="23" t="s">
        <v>18</v>
      </c>
      <c r="D17" s="23" t="s">
        <v>71</v>
      </c>
      <c r="E17" s="25"/>
      <c r="F17" s="25"/>
      <c r="G17" s="25"/>
      <c r="H17" s="22">
        <v>2000000</v>
      </c>
      <c r="I17" s="26">
        <f t="shared" si="1"/>
        <v>2000000</v>
      </c>
      <c r="J17" s="16" t="s">
        <v>135</v>
      </c>
      <c r="K17" s="24"/>
      <c r="L17" s="24"/>
      <c r="M17" s="16"/>
      <c r="N17" s="27"/>
      <c r="O17" s="27"/>
      <c r="P17" s="37"/>
    </row>
    <row r="18" spans="1:16" ht="63.75">
      <c r="A18" s="36">
        <f t="shared" si="0"/>
        <v>12</v>
      </c>
      <c r="B18" s="23" t="s">
        <v>72</v>
      </c>
      <c r="C18" s="23" t="s">
        <v>73</v>
      </c>
      <c r="D18" s="23" t="s">
        <v>45</v>
      </c>
      <c r="E18" s="25"/>
      <c r="F18" s="25"/>
      <c r="G18" s="25"/>
      <c r="H18" s="22">
        <v>6984210</v>
      </c>
      <c r="I18" s="26">
        <f t="shared" si="1"/>
        <v>6984210</v>
      </c>
      <c r="J18" s="16" t="s">
        <v>135</v>
      </c>
      <c r="K18" s="16"/>
      <c r="L18" s="16"/>
      <c r="M18" s="16"/>
      <c r="N18" s="27"/>
      <c r="O18" s="27"/>
      <c r="P18" s="37"/>
    </row>
    <row r="19" spans="1:16" ht="63.75">
      <c r="A19" s="36">
        <f t="shared" si="0"/>
        <v>13</v>
      </c>
      <c r="B19" s="23" t="s">
        <v>21</v>
      </c>
      <c r="C19" s="23" t="s">
        <v>22</v>
      </c>
      <c r="D19" s="19" t="s">
        <v>46</v>
      </c>
      <c r="E19" s="25"/>
      <c r="F19" s="25"/>
      <c r="G19" s="25"/>
      <c r="H19" s="20">
        <v>2246500</v>
      </c>
      <c r="I19" s="26">
        <f t="shared" si="1"/>
        <v>2246500</v>
      </c>
      <c r="J19" s="16" t="s">
        <v>135</v>
      </c>
      <c r="K19" s="16"/>
      <c r="L19" s="16"/>
      <c r="M19" s="16"/>
      <c r="N19" s="27"/>
      <c r="O19" s="27"/>
      <c r="P19" s="37"/>
    </row>
    <row r="20" spans="1:16" ht="38.25">
      <c r="A20" s="36">
        <f t="shared" si="0"/>
        <v>14</v>
      </c>
      <c r="B20" s="23" t="s">
        <v>24</v>
      </c>
      <c r="C20" s="23" t="s">
        <v>25</v>
      </c>
      <c r="D20" s="19" t="s">
        <v>47</v>
      </c>
      <c r="E20" s="25"/>
      <c r="F20" s="25"/>
      <c r="G20" s="25"/>
      <c r="H20" s="20">
        <v>4021060</v>
      </c>
      <c r="I20" s="26">
        <f t="shared" si="1"/>
        <v>4021060</v>
      </c>
      <c r="J20" s="16" t="s">
        <v>157</v>
      </c>
      <c r="K20" s="16"/>
      <c r="L20" s="16"/>
      <c r="M20" s="16"/>
      <c r="N20" s="27">
        <v>2345985</v>
      </c>
      <c r="O20" s="27">
        <f>N20</f>
        <v>2345985</v>
      </c>
      <c r="P20" s="37">
        <f>O20/I20*100</f>
        <v>58.34245199027123</v>
      </c>
    </row>
    <row r="21" spans="1:16" ht="114.75">
      <c r="A21" s="36">
        <f t="shared" si="0"/>
        <v>15</v>
      </c>
      <c r="B21" s="23" t="s">
        <v>23</v>
      </c>
      <c r="C21" s="23" t="s">
        <v>17</v>
      </c>
      <c r="D21" s="23" t="s">
        <v>142</v>
      </c>
      <c r="E21" s="25"/>
      <c r="F21" s="25"/>
      <c r="G21" s="25"/>
      <c r="H21" s="20">
        <f>19360000/2</f>
        <v>9680000</v>
      </c>
      <c r="I21" s="26">
        <f t="shared" si="1"/>
        <v>9680000</v>
      </c>
      <c r="J21" s="16" t="s">
        <v>143</v>
      </c>
      <c r="K21" s="24"/>
      <c r="L21" s="24"/>
      <c r="M21" s="16"/>
      <c r="N21" s="27">
        <f>I21</f>
        <v>9680000</v>
      </c>
      <c r="O21" s="27">
        <f>N21</f>
        <v>9680000</v>
      </c>
      <c r="P21" s="37">
        <f>O21/I21*100</f>
        <v>100</v>
      </c>
    </row>
    <row r="22" spans="1:16" ht="76.5">
      <c r="A22" s="36">
        <f t="shared" si="0"/>
        <v>16</v>
      </c>
      <c r="B22" s="23" t="s">
        <v>35</v>
      </c>
      <c r="C22" s="23" t="s">
        <v>36</v>
      </c>
      <c r="D22" s="23" t="s">
        <v>37</v>
      </c>
      <c r="E22" s="25"/>
      <c r="F22" s="25"/>
      <c r="G22" s="25"/>
      <c r="H22" s="20">
        <v>4000000</v>
      </c>
      <c r="I22" s="26">
        <f t="shared" si="1"/>
        <v>4000000</v>
      </c>
      <c r="J22" s="16" t="s">
        <v>135</v>
      </c>
      <c r="K22" s="16"/>
      <c r="L22" s="16"/>
      <c r="M22" s="16"/>
      <c r="N22" s="27"/>
      <c r="O22" s="27"/>
      <c r="P22" s="37"/>
    </row>
    <row r="23" spans="1:16" ht="76.5">
      <c r="A23" s="36">
        <f t="shared" si="0"/>
        <v>17</v>
      </c>
      <c r="B23" s="23" t="s">
        <v>75</v>
      </c>
      <c r="C23" s="23" t="s">
        <v>74</v>
      </c>
      <c r="D23" s="23" t="s">
        <v>48</v>
      </c>
      <c r="E23" s="25"/>
      <c r="F23" s="25"/>
      <c r="G23" s="25"/>
      <c r="H23" s="20">
        <v>1835000</v>
      </c>
      <c r="I23" s="26">
        <f t="shared" si="1"/>
        <v>1835000</v>
      </c>
      <c r="J23" s="16" t="s">
        <v>135</v>
      </c>
      <c r="K23" s="16"/>
      <c r="L23" s="16"/>
      <c r="M23" s="16"/>
      <c r="N23" s="27"/>
      <c r="O23" s="27"/>
      <c r="P23" s="37"/>
    </row>
    <row r="24" spans="1:16" ht="102">
      <c r="A24" s="36">
        <f t="shared" si="0"/>
        <v>18</v>
      </c>
      <c r="B24" s="23" t="s">
        <v>38</v>
      </c>
      <c r="C24" s="23" t="s">
        <v>39</v>
      </c>
      <c r="D24" s="23" t="s">
        <v>40</v>
      </c>
      <c r="E24" s="25"/>
      <c r="F24" s="25"/>
      <c r="G24" s="25"/>
      <c r="H24" s="20">
        <f>24229860/2</f>
        <v>12114930</v>
      </c>
      <c r="I24" s="26">
        <f t="shared" si="1"/>
        <v>12114930</v>
      </c>
      <c r="J24" s="16" t="s">
        <v>135</v>
      </c>
      <c r="K24" s="16"/>
      <c r="L24" s="16"/>
      <c r="M24" s="16"/>
      <c r="N24" s="27"/>
      <c r="O24" s="27"/>
      <c r="P24" s="37"/>
    </row>
    <row r="25" spans="1:16" ht="102">
      <c r="A25" s="36">
        <f t="shared" si="0"/>
        <v>19</v>
      </c>
      <c r="B25" s="23" t="s">
        <v>76</v>
      </c>
      <c r="C25" s="23" t="s">
        <v>77</v>
      </c>
      <c r="D25" s="23" t="s">
        <v>41</v>
      </c>
      <c r="E25" s="25"/>
      <c r="F25" s="25"/>
      <c r="G25" s="25"/>
      <c r="H25" s="20">
        <f>2736000/2</f>
        <v>1368000</v>
      </c>
      <c r="I25" s="26">
        <f t="shared" si="1"/>
        <v>1368000</v>
      </c>
      <c r="J25" s="16" t="s">
        <v>135</v>
      </c>
      <c r="K25" s="16"/>
      <c r="L25" s="16"/>
      <c r="M25" s="16"/>
      <c r="N25" s="27"/>
      <c r="O25" s="27"/>
      <c r="P25" s="37"/>
    </row>
    <row r="26" spans="1:16" ht="89.25">
      <c r="A26" s="36">
        <f t="shared" si="0"/>
        <v>20</v>
      </c>
      <c r="B26" s="23" t="s">
        <v>78</v>
      </c>
      <c r="C26" s="23" t="s">
        <v>79</v>
      </c>
      <c r="D26" s="23" t="s">
        <v>49</v>
      </c>
      <c r="E26" s="25"/>
      <c r="F26" s="25"/>
      <c r="G26" s="25"/>
      <c r="H26" s="20">
        <f>16528000/2</f>
        <v>8264000</v>
      </c>
      <c r="I26" s="26">
        <f t="shared" si="1"/>
        <v>8264000</v>
      </c>
      <c r="J26" s="16" t="s">
        <v>135</v>
      </c>
      <c r="K26" s="16"/>
      <c r="L26" s="16"/>
      <c r="M26" s="16"/>
      <c r="N26" s="27"/>
      <c r="O26" s="27"/>
      <c r="P26" s="37"/>
    </row>
    <row r="27" spans="1:16" ht="63.75">
      <c r="A27" s="36">
        <f t="shared" si="0"/>
        <v>21</v>
      </c>
      <c r="B27" s="23" t="s">
        <v>85</v>
      </c>
      <c r="C27" s="23" t="s">
        <v>84</v>
      </c>
      <c r="D27" s="19" t="s">
        <v>80</v>
      </c>
      <c r="E27" s="25"/>
      <c r="F27" s="25"/>
      <c r="G27" s="25"/>
      <c r="H27" s="20">
        <v>200000</v>
      </c>
      <c r="I27" s="26">
        <f t="shared" si="1"/>
        <v>200000</v>
      </c>
      <c r="J27" s="16" t="s">
        <v>135</v>
      </c>
      <c r="K27" s="16"/>
      <c r="L27" s="16"/>
      <c r="M27" s="16"/>
      <c r="N27" s="27"/>
      <c r="O27" s="27"/>
      <c r="P27" s="37"/>
    </row>
    <row r="28" spans="1:16" ht="102">
      <c r="A28" s="36">
        <f t="shared" si="0"/>
        <v>22</v>
      </c>
      <c r="B28" s="23" t="s">
        <v>86</v>
      </c>
      <c r="C28" s="23" t="s">
        <v>87</v>
      </c>
      <c r="D28" s="19" t="s">
        <v>50</v>
      </c>
      <c r="E28" s="25"/>
      <c r="F28" s="25"/>
      <c r="G28" s="25"/>
      <c r="H28" s="20">
        <v>3100000</v>
      </c>
      <c r="I28" s="26">
        <f t="shared" si="1"/>
        <v>3100000</v>
      </c>
      <c r="J28" s="16" t="s">
        <v>135</v>
      </c>
      <c r="K28" s="16"/>
      <c r="L28" s="16"/>
      <c r="M28" s="16"/>
      <c r="N28" s="27"/>
      <c r="O28" s="27"/>
      <c r="P28" s="37"/>
    </row>
    <row r="29" spans="1:16" ht="89.25">
      <c r="A29" s="36">
        <f t="shared" si="0"/>
        <v>23</v>
      </c>
      <c r="B29" s="23" t="s">
        <v>88</v>
      </c>
      <c r="C29" s="23" t="s">
        <v>89</v>
      </c>
      <c r="D29" s="23" t="s">
        <v>91</v>
      </c>
      <c r="E29" s="25"/>
      <c r="F29" s="25"/>
      <c r="G29" s="25"/>
      <c r="H29" s="20">
        <f>480000/2</f>
        <v>240000</v>
      </c>
      <c r="I29" s="26">
        <f t="shared" si="1"/>
        <v>240000</v>
      </c>
      <c r="J29" s="16" t="s">
        <v>135</v>
      </c>
      <c r="K29" s="16"/>
      <c r="L29" s="16"/>
      <c r="M29" s="16"/>
      <c r="N29" s="27"/>
      <c r="O29" s="27"/>
      <c r="P29" s="37"/>
    </row>
    <row r="30" spans="1:16" ht="63.75">
      <c r="A30" s="36">
        <f t="shared" si="0"/>
        <v>24</v>
      </c>
      <c r="B30" s="23" t="s">
        <v>92</v>
      </c>
      <c r="C30" s="23" t="s">
        <v>93</v>
      </c>
      <c r="D30" s="23" t="s">
        <v>90</v>
      </c>
      <c r="E30" s="25"/>
      <c r="F30" s="25"/>
      <c r="G30" s="25"/>
      <c r="H30" s="20">
        <f>4765000/2</f>
        <v>2382500</v>
      </c>
      <c r="I30" s="26">
        <f t="shared" si="1"/>
        <v>2382500</v>
      </c>
      <c r="J30" s="16" t="s">
        <v>135</v>
      </c>
      <c r="K30" s="16"/>
      <c r="L30" s="16"/>
      <c r="M30" s="16"/>
      <c r="N30" s="27"/>
      <c r="O30" s="27"/>
      <c r="P30" s="37"/>
    </row>
    <row r="31" spans="1:16" ht="76.5">
      <c r="A31" s="36">
        <f t="shared" si="0"/>
        <v>25</v>
      </c>
      <c r="B31" s="23" t="s">
        <v>95</v>
      </c>
      <c r="C31" s="23" t="s">
        <v>94</v>
      </c>
      <c r="D31" s="19" t="s">
        <v>51</v>
      </c>
      <c r="E31" s="25"/>
      <c r="F31" s="25"/>
      <c r="G31" s="25"/>
      <c r="H31" s="21">
        <v>1076500</v>
      </c>
      <c r="I31" s="26">
        <f t="shared" si="1"/>
        <v>1076500</v>
      </c>
      <c r="J31" s="16" t="s">
        <v>135</v>
      </c>
      <c r="K31" s="16"/>
      <c r="L31" s="16"/>
      <c r="M31" s="16"/>
      <c r="N31" s="27"/>
      <c r="O31" s="27"/>
      <c r="P31" s="37"/>
    </row>
    <row r="32" spans="1:16" ht="102">
      <c r="A32" s="36">
        <f t="shared" si="0"/>
        <v>26</v>
      </c>
      <c r="B32" s="23" t="s">
        <v>29</v>
      </c>
      <c r="C32" s="23" t="s">
        <v>96</v>
      </c>
      <c r="D32" s="19" t="s">
        <v>52</v>
      </c>
      <c r="E32" s="25"/>
      <c r="F32" s="25"/>
      <c r="G32" s="25"/>
      <c r="H32" s="20">
        <f>848000/2</f>
        <v>424000</v>
      </c>
      <c r="I32" s="26">
        <f t="shared" si="1"/>
        <v>424000</v>
      </c>
      <c r="J32" s="16" t="s">
        <v>135</v>
      </c>
      <c r="K32" s="16"/>
      <c r="L32" s="16"/>
      <c r="M32" s="16"/>
      <c r="N32" s="27"/>
      <c r="O32" s="27"/>
      <c r="P32" s="37"/>
    </row>
    <row r="33" spans="1:16" ht="76.5">
      <c r="A33" s="36">
        <f t="shared" si="0"/>
        <v>27</v>
      </c>
      <c r="B33" s="23" t="s">
        <v>97</v>
      </c>
      <c r="C33" s="23" t="s">
        <v>98</v>
      </c>
      <c r="D33" s="19" t="s">
        <v>53</v>
      </c>
      <c r="E33" s="25"/>
      <c r="F33" s="25"/>
      <c r="G33" s="25"/>
      <c r="H33" s="20">
        <f>2680000/2</f>
        <v>1340000</v>
      </c>
      <c r="I33" s="26">
        <f t="shared" si="1"/>
        <v>1340000</v>
      </c>
      <c r="J33" s="16" t="s">
        <v>135</v>
      </c>
      <c r="K33" s="16"/>
      <c r="L33" s="16"/>
      <c r="M33" s="16"/>
      <c r="N33" s="27"/>
      <c r="O33" s="27"/>
      <c r="P33" s="37"/>
    </row>
    <row r="34" spans="1:16" ht="82.5" customHeight="1">
      <c r="A34" s="36">
        <f t="shared" si="0"/>
        <v>28</v>
      </c>
      <c r="B34" s="23" t="s">
        <v>81</v>
      </c>
      <c r="C34" s="23" t="s">
        <v>99</v>
      </c>
      <c r="D34" s="19" t="s">
        <v>54</v>
      </c>
      <c r="E34" s="25"/>
      <c r="F34" s="25"/>
      <c r="G34" s="25"/>
      <c r="H34" s="20">
        <f>10500000/2</f>
        <v>5250000</v>
      </c>
      <c r="I34" s="26">
        <f t="shared" si="1"/>
        <v>5250000</v>
      </c>
      <c r="J34" s="16" t="s">
        <v>145</v>
      </c>
      <c r="K34" s="16"/>
      <c r="L34" s="16"/>
      <c r="M34" s="16"/>
      <c r="N34" s="27">
        <v>1635650</v>
      </c>
      <c r="O34" s="27">
        <f>N34</f>
        <v>1635650</v>
      </c>
      <c r="P34" s="37">
        <f>O34/I34*100</f>
        <v>31.155238095238097</v>
      </c>
    </row>
    <row r="35" spans="1:16" ht="102">
      <c r="A35" s="36">
        <f t="shared" si="0"/>
        <v>29</v>
      </c>
      <c r="B35" s="23" t="s">
        <v>102</v>
      </c>
      <c r="C35" s="23" t="s">
        <v>101</v>
      </c>
      <c r="D35" s="19" t="s">
        <v>100</v>
      </c>
      <c r="E35" s="25"/>
      <c r="F35" s="25"/>
      <c r="G35" s="25"/>
      <c r="H35" s="21">
        <v>7000000</v>
      </c>
      <c r="I35" s="26">
        <f t="shared" si="1"/>
        <v>7000000</v>
      </c>
      <c r="J35" s="16" t="s">
        <v>135</v>
      </c>
      <c r="K35" s="16"/>
      <c r="L35" s="16"/>
      <c r="M35" s="16"/>
      <c r="N35" s="27"/>
      <c r="O35" s="27"/>
      <c r="P35" s="37"/>
    </row>
    <row r="36" spans="1:16" ht="76.5">
      <c r="A36" s="36">
        <f t="shared" si="0"/>
        <v>30</v>
      </c>
      <c r="B36" s="23" t="s">
        <v>103</v>
      </c>
      <c r="C36" s="23" t="s">
        <v>73</v>
      </c>
      <c r="D36" s="19" t="s">
        <v>104</v>
      </c>
      <c r="E36" s="25"/>
      <c r="F36" s="25"/>
      <c r="G36" s="25"/>
      <c r="H36" s="21">
        <v>2700000</v>
      </c>
      <c r="I36" s="26">
        <f t="shared" si="1"/>
        <v>2700000</v>
      </c>
      <c r="J36" s="16" t="s">
        <v>135</v>
      </c>
      <c r="K36" s="16"/>
      <c r="L36" s="16"/>
      <c r="M36" s="16"/>
      <c r="N36" s="27"/>
      <c r="O36" s="27"/>
      <c r="P36" s="37"/>
    </row>
    <row r="37" spans="1:16" ht="89.25">
      <c r="A37" s="36">
        <f t="shared" si="0"/>
        <v>31</v>
      </c>
      <c r="B37" s="23" t="s">
        <v>23</v>
      </c>
      <c r="C37" s="23" t="s">
        <v>106</v>
      </c>
      <c r="D37" s="19" t="s">
        <v>105</v>
      </c>
      <c r="E37" s="25"/>
      <c r="F37" s="25"/>
      <c r="G37" s="25"/>
      <c r="H37" s="21">
        <f>15197600/2</f>
        <v>7598800</v>
      </c>
      <c r="I37" s="26">
        <f t="shared" si="1"/>
        <v>7598800</v>
      </c>
      <c r="J37" s="16" t="s">
        <v>146</v>
      </c>
      <c r="K37" s="16"/>
      <c r="L37" s="16"/>
      <c r="M37" s="16"/>
      <c r="N37" s="27">
        <f>I37</f>
        <v>7598800</v>
      </c>
      <c r="O37" s="27">
        <f>N37</f>
        <v>7598800</v>
      </c>
      <c r="P37" s="37">
        <f>O37/I37*100</f>
        <v>100</v>
      </c>
    </row>
    <row r="38" spans="1:16" ht="63.75">
      <c r="A38" s="36">
        <f t="shared" si="0"/>
        <v>32</v>
      </c>
      <c r="B38" s="23" t="s">
        <v>32</v>
      </c>
      <c r="C38" s="23" t="s">
        <v>42</v>
      </c>
      <c r="D38" s="19" t="s">
        <v>147</v>
      </c>
      <c r="E38" s="25"/>
      <c r="F38" s="25"/>
      <c r="G38" s="25"/>
      <c r="H38" s="20">
        <f>10560000/2</f>
        <v>5280000</v>
      </c>
      <c r="I38" s="26">
        <f t="shared" si="1"/>
        <v>5280000</v>
      </c>
      <c r="J38" s="16" t="s">
        <v>148</v>
      </c>
      <c r="K38" s="16"/>
      <c r="L38" s="16"/>
      <c r="M38" s="16"/>
      <c r="N38" s="27">
        <f>I38</f>
        <v>5280000</v>
      </c>
      <c r="O38" s="27">
        <f>N38</f>
        <v>5280000</v>
      </c>
      <c r="P38" s="37">
        <f>O38/I38*100</f>
        <v>100</v>
      </c>
    </row>
    <row r="39" spans="1:16" ht="63.75">
      <c r="A39" s="36">
        <f t="shared" si="0"/>
        <v>33</v>
      </c>
      <c r="B39" s="23" t="s">
        <v>109</v>
      </c>
      <c r="C39" s="23" t="s">
        <v>108</v>
      </c>
      <c r="D39" s="23" t="s">
        <v>107</v>
      </c>
      <c r="E39" s="25"/>
      <c r="F39" s="25"/>
      <c r="G39" s="25"/>
      <c r="H39" s="20">
        <v>1477500</v>
      </c>
      <c r="I39" s="26">
        <f t="shared" si="1"/>
        <v>1477500</v>
      </c>
      <c r="J39" s="16" t="s">
        <v>135</v>
      </c>
      <c r="K39" s="16"/>
      <c r="L39" s="16"/>
      <c r="M39" s="16"/>
      <c r="N39" s="27"/>
      <c r="O39" s="27"/>
      <c r="P39" s="37"/>
    </row>
    <row r="40" spans="1:16" ht="89.25">
      <c r="A40" s="36">
        <f t="shared" si="0"/>
        <v>34</v>
      </c>
      <c r="B40" s="23" t="s">
        <v>88</v>
      </c>
      <c r="C40" s="23" t="s">
        <v>89</v>
      </c>
      <c r="D40" s="19" t="s">
        <v>110</v>
      </c>
      <c r="E40" s="25"/>
      <c r="F40" s="25"/>
      <c r="G40" s="25"/>
      <c r="H40" s="21">
        <f>3600000/2</f>
        <v>1800000</v>
      </c>
      <c r="I40" s="26">
        <f t="shared" si="1"/>
        <v>1800000</v>
      </c>
      <c r="J40" s="16" t="s">
        <v>135</v>
      </c>
      <c r="K40" s="16"/>
      <c r="L40" s="16"/>
      <c r="M40" s="16"/>
      <c r="N40" s="27"/>
      <c r="O40" s="27"/>
      <c r="P40" s="37"/>
    </row>
    <row r="41" spans="1:16" ht="100.5" customHeight="1">
      <c r="A41" s="36">
        <f t="shared" si="0"/>
        <v>35</v>
      </c>
      <c r="B41" s="23" t="s">
        <v>76</v>
      </c>
      <c r="C41" s="23" t="s">
        <v>77</v>
      </c>
      <c r="D41" s="19" t="s">
        <v>55</v>
      </c>
      <c r="E41" s="25"/>
      <c r="F41" s="25"/>
      <c r="G41" s="25"/>
      <c r="H41" s="21">
        <v>11270000</v>
      </c>
      <c r="I41" s="26">
        <f t="shared" si="1"/>
        <v>11270000</v>
      </c>
      <c r="J41" s="16" t="s">
        <v>149</v>
      </c>
      <c r="K41" s="16"/>
      <c r="L41" s="16"/>
      <c r="M41" s="16"/>
      <c r="N41" s="27">
        <v>11270000</v>
      </c>
      <c r="O41" s="27">
        <f aca="true" t="shared" si="2" ref="O41:O46">N41</f>
        <v>11270000</v>
      </c>
      <c r="P41" s="37">
        <f aca="true" t="shared" si="3" ref="P41:P46">O41/I41*100</f>
        <v>100</v>
      </c>
    </row>
    <row r="42" spans="1:16" ht="76.5">
      <c r="A42" s="36">
        <f t="shared" si="0"/>
        <v>36</v>
      </c>
      <c r="B42" s="23" t="s">
        <v>76</v>
      </c>
      <c r="C42" s="23" t="s">
        <v>111</v>
      </c>
      <c r="D42" s="19" t="s">
        <v>56</v>
      </c>
      <c r="E42" s="25"/>
      <c r="F42" s="25"/>
      <c r="G42" s="25"/>
      <c r="H42" s="20">
        <f>21600000/2</f>
        <v>10800000</v>
      </c>
      <c r="I42" s="26">
        <f t="shared" si="1"/>
        <v>10800000</v>
      </c>
      <c r="J42" s="16" t="s">
        <v>150</v>
      </c>
      <c r="K42" s="16"/>
      <c r="L42" s="16"/>
      <c r="M42" s="16"/>
      <c r="N42" s="27">
        <v>6138000</v>
      </c>
      <c r="O42" s="27">
        <f t="shared" si="2"/>
        <v>6138000</v>
      </c>
      <c r="P42" s="37">
        <f t="shared" si="3"/>
        <v>56.833333333333336</v>
      </c>
    </row>
    <row r="43" spans="1:16" ht="76.5">
      <c r="A43" s="36">
        <f t="shared" si="0"/>
        <v>37</v>
      </c>
      <c r="B43" s="23" t="s">
        <v>112</v>
      </c>
      <c r="C43" s="23" t="s">
        <v>18</v>
      </c>
      <c r="D43" s="19" t="s">
        <v>57</v>
      </c>
      <c r="E43" s="25"/>
      <c r="F43" s="25"/>
      <c r="G43" s="25"/>
      <c r="H43" s="20">
        <v>3315000</v>
      </c>
      <c r="I43" s="26">
        <f t="shared" si="1"/>
        <v>3315000</v>
      </c>
      <c r="J43" s="16" t="s">
        <v>151</v>
      </c>
      <c r="K43" s="16"/>
      <c r="L43" s="16"/>
      <c r="M43" s="16"/>
      <c r="N43" s="27">
        <f>I43</f>
        <v>3315000</v>
      </c>
      <c r="O43" s="27">
        <f t="shared" si="2"/>
        <v>3315000</v>
      </c>
      <c r="P43" s="37">
        <f t="shared" si="3"/>
        <v>100</v>
      </c>
    </row>
    <row r="44" spans="1:16" ht="144.75" customHeight="1">
      <c r="A44" s="36">
        <f t="shared" si="0"/>
        <v>38</v>
      </c>
      <c r="B44" s="23" t="s">
        <v>113</v>
      </c>
      <c r="C44" s="23" t="s">
        <v>114</v>
      </c>
      <c r="D44" s="19" t="s">
        <v>152</v>
      </c>
      <c r="E44" s="25"/>
      <c r="F44" s="25"/>
      <c r="G44" s="25"/>
      <c r="H44" s="20">
        <f>18560000/2</f>
        <v>9280000</v>
      </c>
      <c r="I44" s="26">
        <f t="shared" si="1"/>
        <v>9280000</v>
      </c>
      <c r="J44" s="16" t="s">
        <v>153</v>
      </c>
      <c r="K44" s="16"/>
      <c r="L44" s="16"/>
      <c r="M44" s="16"/>
      <c r="N44" s="27">
        <v>6570000</v>
      </c>
      <c r="O44" s="27">
        <f t="shared" si="2"/>
        <v>6570000</v>
      </c>
      <c r="P44" s="37">
        <f t="shared" si="3"/>
        <v>70.79741379310344</v>
      </c>
    </row>
    <row r="45" spans="1:16" ht="89.25">
      <c r="A45" s="36">
        <f t="shared" si="0"/>
        <v>39</v>
      </c>
      <c r="B45" s="23" t="s">
        <v>32</v>
      </c>
      <c r="C45" s="23" t="s">
        <v>115</v>
      </c>
      <c r="D45" s="19" t="s">
        <v>58</v>
      </c>
      <c r="E45" s="25"/>
      <c r="F45" s="25"/>
      <c r="G45" s="25"/>
      <c r="H45" s="20">
        <f>5313000/2</f>
        <v>2656500</v>
      </c>
      <c r="I45" s="26">
        <f t="shared" si="1"/>
        <v>2656500</v>
      </c>
      <c r="J45" s="16" t="s">
        <v>154</v>
      </c>
      <c r="K45" s="16"/>
      <c r="L45" s="16"/>
      <c r="M45" s="16"/>
      <c r="N45" s="27">
        <f>I45</f>
        <v>2656500</v>
      </c>
      <c r="O45" s="27">
        <f t="shared" si="2"/>
        <v>2656500</v>
      </c>
      <c r="P45" s="37">
        <f t="shared" si="3"/>
        <v>100</v>
      </c>
    </row>
    <row r="46" spans="1:16" ht="102">
      <c r="A46" s="36">
        <f t="shared" si="0"/>
        <v>40</v>
      </c>
      <c r="B46" s="23" t="s">
        <v>117</v>
      </c>
      <c r="C46" s="23" t="s">
        <v>118</v>
      </c>
      <c r="D46" s="19" t="s">
        <v>116</v>
      </c>
      <c r="E46" s="25"/>
      <c r="F46" s="25"/>
      <c r="G46" s="25"/>
      <c r="H46" s="20">
        <f>16310000/2</f>
        <v>8155000</v>
      </c>
      <c r="I46" s="26">
        <f t="shared" si="1"/>
        <v>8155000</v>
      </c>
      <c r="J46" s="16" t="s">
        <v>155</v>
      </c>
      <c r="K46" s="16"/>
      <c r="L46" s="16"/>
      <c r="M46" s="16"/>
      <c r="N46" s="27">
        <v>4077500</v>
      </c>
      <c r="O46" s="27">
        <f t="shared" si="2"/>
        <v>4077500</v>
      </c>
      <c r="P46" s="37">
        <f t="shared" si="3"/>
        <v>50</v>
      </c>
    </row>
    <row r="47" spans="1:16" ht="153">
      <c r="A47" s="36">
        <f t="shared" si="0"/>
        <v>41</v>
      </c>
      <c r="B47" s="23" t="s">
        <v>119</v>
      </c>
      <c r="C47" s="23" t="s">
        <v>120</v>
      </c>
      <c r="D47" s="23" t="s">
        <v>59</v>
      </c>
      <c r="E47" s="25"/>
      <c r="F47" s="25"/>
      <c r="G47" s="25"/>
      <c r="H47" s="20">
        <v>500000</v>
      </c>
      <c r="I47" s="26">
        <f t="shared" si="1"/>
        <v>500000</v>
      </c>
      <c r="J47" s="16" t="s">
        <v>144</v>
      </c>
      <c r="K47" s="16"/>
      <c r="L47" s="16"/>
      <c r="M47" s="16"/>
      <c r="N47" s="27"/>
      <c r="O47" s="27"/>
      <c r="P47" s="37"/>
    </row>
    <row r="48" spans="1:16" ht="63.75">
      <c r="A48" s="36">
        <f t="shared" si="0"/>
        <v>42</v>
      </c>
      <c r="B48" s="23" t="s">
        <v>122</v>
      </c>
      <c r="C48" s="23" t="s">
        <v>121</v>
      </c>
      <c r="D48" s="23" t="s">
        <v>60</v>
      </c>
      <c r="E48" s="25"/>
      <c r="F48" s="25"/>
      <c r="G48" s="25"/>
      <c r="H48" s="20">
        <v>500000</v>
      </c>
      <c r="I48" s="26">
        <f t="shared" si="1"/>
        <v>500000</v>
      </c>
      <c r="J48" s="16" t="s">
        <v>135</v>
      </c>
      <c r="K48" s="16"/>
      <c r="L48" s="16"/>
      <c r="M48" s="16"/>
      <c r="N48" s="27"/>
      <c r="O48" s="27"/>
      <c r="P48" s="37"/>
    </row>
    <row r="49" spans="1:16" ht="109.5" customHeight="1">
      <c r="A49" s="36">
        <f t="shared" si="0"/>
        <v>43</v>
      </c>
      <c r="B49" s="23" t="s">
        <v>123</v>
      </c>
      <c r="C49" s="23" t="s">
        <v>124</v>
      </c>
      <c r="D49" s="23" t="s">
        <v>61</v>
      </c>
      <c r="E49" s="25"/>
      <c r="F49" s="25"/>
      <c r="G49" s="25"/>
      <c r="H49" s="20">
        <f>1940000</f>
        <v>1940000</v>
      </c>
      <c r="I49" s="26">
        <f t="shared" si="1"/>
        <v>1940000</v>
      </c>
      <c r="J49" s="16" t="s">
        <v>135</v>
      </c>
      <c r="K49" s="16"/>
      <c r="L49" s="16"/>
      <c r="M49" s="16"/>
      <c r="N49" s="27"/>
      <c r="O49" s="27"/>
      <c r="P49" s="37"/>
    </row>
    <row r="50" spans="1:16" ht="63.75">
      <c r="A50" s="36">
        <f t="shared" si="0"/>
        <v>44</v>
      </c>
      <c r="B50" s="23" t="s">
        <v>126</v>
      </c>
      <c r="C50" s="23" t="s">
        <v>125</v>
      </c>
      <c r="D50" s="19" t="s">
        <v>62</v>
      </c>
      <c r="E50" s="25"/>
      <c r="F50" s="25"/>
      <c r="G50" s="25"/>
      <c r="H50" s="20">
        <v>1002400</v>
      </c>
      <c r="I50" s="26">
        <f t="shared" si="1"/>
        <v>1002400</v>
      </c>
      <c r="J50" s="16" t="s">
        <v>135</v>
      </c>
      <c r="K50" s="16"/>
      <c r="L50" s="16"/>
      <c r="M50" s="16"/>
      <c r="N50" s="27"/>
      <c r="O50" s="27"/>
      <c r="P50" s="37"/>
    </row>
    <row r="51" spans="1:16" ht="66" customHeight="1">
      <c r="A51" s="36">
        <f t="shared" si="0"/>
        <v>45</v>
      </c>
      <c r="B51" s="23" t="s">
        <v>128</v>
      </c>
      <c r="C51" s="23" t="s">
        <v>18</v>
      </c>
      <c r="D51" s="23" t="s">
        <v>127</v>
      </c>
      <c r="E51" s="25"/>
      <c r="F51" s="25"/>
      <c r="G51" s="25"/>
      <c r="H51" s="20">
        <f>3036000/2</f>
        <v>1518000</v>
      </c>
      <c r="I51" s="26">
        <f t="shared" si="1"/>
        <v>1518000</v>
      </c>
      <c r="J51" s="16" t="s">
        <v>156</v>
      </c>
      <c r="K51" s="16"/>
      <c r="L51" s="16"/>
      <c r="M51" s="16"/>
      <c r="N51" s="27">
        <v>759000</v>
      </c>
      <c r="O51" s="27">
        <f>N51</f>
        <v>759000</v>
      </c>
      <c r="P51" s="37">
        <f>O51/I51*100</f>
        <v>50</v>
      </c>
    </row>
    <row r="52" spans="1:16" ht="89.25">
      <c r="A52" s="36">
        <f t="shared" si="0"/>
        <v>46</v>
      </c>
      <c r="B52" s="23" t="s">
        <v>129</v>
      </c>
      <c r="C52" s="23" t="s">
        <v>130</v>
      </c>
      <c r="D52" s="23" t="s">
        <v>63</v>
      </c>
      <c r="E52" s="25"/>
      <c r="F52" s="25"/>
      <c r="G52" s="25"/>
      <c r="H52" s="20">
        <v>632500</v>
      </c>
      <c r="I52" s="26">
        <f t="shared" si="1"/>
        <v>632500</v>
      </c>
      <c r="J52" s="16" t="s">
        <v>135</v>
      </c>
      <c r="K52" s="16"/>
      <c r="L52" s="16"/>
      <c r="M52" s="16"/>
      <c r="N52" s="27"/>
      <c r="O52" s="27"/>
      <c r="P52" s="37"/>
    </row>
    <row r="53" spans="1:16" s="18" customFormat="1" ht="21.75" customHeight="1" thickBot="1">
      <c r="A53" s="38"/>
      <c r="B53" s="45" t="s">
        <v>132</v>
      </c>
      <c r="C53" s="39"/>
      <c r="D53" s="40"/>
      <c r="E53" s="40">
        <f>SUM(E7:E52)</f>
        <v>0</v>
      </c>
      <c r="F53" s="40">
        <f>SUM(F7:F52)</f>
        <v>0</v>
      </c>
      <c r="G53" s="40">
        <f>SUM(G7:G52)</f>
        <v>0</v>
      </c>
      <c r="H53" s="40">
        <f>SUM(H7:H52)</f>
        <v>226842000</v>
      </c>
      <c r="I53" s="46">
        <f>SUM(I7:I52)</f>
        <v>226842000</v>
      </c>
      <c r="J53" s="46">
        <f aca="true" t="shared" si="4" ref="J53:O53">SUM(J7:J52)</f>
        <v>0</v>
      </c>
      <c r="K53" s="46">
        <f t="shared" si="4"/>
        <v>0</v>
      </c>
      <c r="L53" s="46">
        <f t="shared" si="4"/>
        <v>0</v>
      </c>
      <c r="M53" s="46">
        <f t="shared" si="4"/>
        <v>0</v>
      </c>
      <c r="N53" s="46">
        <f t="shared" si="4"/>
        <v>66101435</v>
      </c>
      <c r="O53" s="46">
        <f t="shared" si="4"/>
        <v>66101435</v>
      </c>
      <c r="P53" s="41">
        <f>O53/I53*100</f>
        <v>29.139857257474368</v>
      </c>
    </row>
    <row r="54" spans="1:16" ht="12.75">
      <c r="A54" s="1"/>
      <c r="B54" s="11"/>
      <c r="C54" s="11"/>
      <c r="D54" s="12"/>
      <c r="E54" s="12"/>
      <c r="F54" s="12"/>
      <c r="G54" s="12"/>
      <c r="H54" s="13"/>
      <c r="I54" s="14"/>
      <c r="J54" s="11"/>
      <c r="K54" s="1"/>
      <c r="L54" s="1"/>
      <c r="M54" s="1"/>
      <c r="N54" s="15"/>
      <c r="O54" s="15"/>
      <c r="P54" s="8"/>
    </row>
    <row r="55" spans="1:16" ht="12.75">
      <c r="A55" s="1"/>
      <c r="B55" s="11"/>
      <c r="C55" s="11"/>
      <c r="D55" s="12"/>
      <c r="E55" s="12"/>
      <c r="F55" s="12"/>
      <c r="G55" s="12"/>
      <c r="H55" s="13"/>
      <c r="I55" s="14"/>
      <c r="J55" s="11"/>
      <c r="K55" s="1"/>
      <c r="L55" s="1"/>
      <c r="M55" s="1"/>
      <c r="N55" s="15"/>
      <c r="O55" s="15"/>
      <c r="P55" s="8"/>
    </row>
    <row r="56" spans="1:16" ht="12.75">
      <c r="A56" s="1"/>
      <c r="B56" s="11"/>
      <c r="C56" s="11"/>
      <c r="D56" s="12"/>
      <c r="E56" s="12"/>
      <c r="F56" s="12"/>
      <c r="G56" s="12"/>
      <c r="H56" s="13"/>
      <c r="I56" s="14"/>
      <c r="J56" s="11"/>
      <c r="K56" s="1"/>
      <c r="L56" s="1"/>
      <c r="M56" s="1"/>
      <c r="N56" s="15"/>
      <c r="O56" s="15"/>
      <c r="P56" s="8"/>
    </row>
    <row r="57" spans="1:16" ht="12.75">
      <c r="A57" s="1"/>
      <c r="B57" s="11"/>
      <c r="C57" s="11"/>
      <c r="D57" s="12"/>
      <c r="E57" s="12"/>
      <c r="F57" s="12"/>
      <c r="G57" s="12"/>
      <c r="H57" s="13"/>
      <c r="I57" s="14"/>
      <c r="J57" s="11"/>
      <c r="K57" s="1"/>
      <c r="L57" s="1"/>
      <c r="M57" s="1"/>
      <c r="N57" s="15"/>
      <c r="O57" s="15"/>
      <c r="P57" s="8"/>
    </row>
    <row r="58" spans="1:16" ht="12.75">
      <c r="A58" s="1"/>
      <c r="B58" s="1"/>
      <c r="C58" s="4"/>
      <c r="D58" s="1"/>
      <c r="E58" s="7"/>
      <c r="F58" s="1"/>
      <c r="G58" s="1"/>
      <c r="H58" s="6"/>
      <c r="I58" s="6"/>
      <c r="J58" s="6"/>
      <c r="K58" s="6"/>
      <c r="L58" s="6"/>
      <c r="M58" s="6"/>
      <c r="N58" s="6"/>
      <c r="O58" s="6"/>
      <c r="P58" s="8"/>
    </row>
    <row r="59" spans="1:16" ht="12.75">
      <c r="A59" s="1"/>
      <c r="B59" s="1"/>
      <c r="C59" s="4"/>
      <c r="D59" s="1"/>
      <c r="E59" s="7"/>
      <c r="F59" s="1"/>
      <c r="G59" s="1"/>
      <c r="H59" s="6"/>
      <c r="I59" s="6"/>
      <c r="J59" s="6"/>
      <c r="K59" s="6"/>
      <c r="L59" s="6"/>
      <c r="M59" s="6"/>
      <c r="N59" s="6"/>
      <c r="O59" s="6"/>
      <c r="P59" s="8"/>
    </row>
    <row r="60" spans="1:16" ht="12.75">
      <c r="A60" s="1"/>
      <c r="B60" s="1"/>
      <c r="C60" s="4"/>
      <c r="D60" s="1"/>
      <c r="E60" s="7"/>
      <c r="F60" s="1"/>
      <c r="G60" s="1"/>
      <c r="H60" s="6"/>
      <c r="I60" s="6"/>
      <c r="J60" s="6"/>
      <c r="K60" s="6"/>
      <c r="L60" s="6"/>
      <c r="M60" s="6"/>
      <c r="N60" s="6"/>
      <c r="O60" s="6"/>
      <c r="P60" s="8"/>
    </row>
    <row r="61" spans="1:16" ht="12.75">
      <c r="A61" s="1"/>
      <c r="B61" s="1"/>
      <c r="C61" s="4"/>
      <c r="D61" s="1"/>
      <c r="E61" s="7"/>
      <c r="F61" s="1"/>
      <c r="G61" s="1"/>
      <c r="H61" s="6"/>
      <c r="I61" s="6"/>
      <c r="J61" s="6"/>
      <c r="K61" s="6"/>
      <c r="L61" s="6"/>
      <c r="M61" s="6"/>
      <c r="N61" s="6"/>
      <c r="O61" s="6"/>
      <c r="P61" s="8"/>
    </row>
    <row r="62" spans="1:16" ht="12.75">
      <c r="A62" s="1"/>
      <c r="B62" s="1"/>
      <c r="C62" s="4"/>
      <c r="D62" s="1"/>
      <c r="E62" s="7"/>
      <c r="F62" s="1"/>
      <c r="G62" s="1"/>
      <c r="H62" s="6"/>
      <c r="I62" s="6"/>
      <c r="J62" s="6"/>
      <c r="K62" s="6"/>
      <c r="L62" s="6"/>
      <c r="M62" s="6"/>
      <c r="N62" s="6"/>
      <c r="O62" s="6"/>
      <c r="P62" s="8"/>
    </row>
    <row r="63" spans="1:16" ht="12.75">
      <c r="A63" s="5"/>
      <c r="B63" s="5"/>
      <c r="C63" s="12"/>
      <c r="D63" s="5"/>
      <c r="E63" s="17"/>
      <c r="F63" s="5"/>
      <c r="G63" s="5"/>
      <c r="H63" s="6"/>
      <c r="I63" s="13"/>
      <c r="J63" s="6"/>
      <c r="K63" s="6"/>
      <c r="L63" s="6"/>
      <c r="M63" s="6"/>
      <c r="N63" s="6"/>
      <c r="O63" s="6"/>
      <c r="P63" s="9"/>
    </row>
    <row r="64" spans="1:16" ht="12.75">
      <c r="A64" s="5"/>
      <c r="B64" s="5"/>
      <c r="C64" s="12"/>
      <c r="D64" s="5"/>
      <c r="E64" s="17"/>
      <c r="F64" s="5"/>
      <c r="G64" s="5"/>
      <c r="H64" s="6"/>
      <c r="I64" s="13"/>
      <c r="J64" s="6"/>
      <c r="K64" s="6"/>
      <c r="L64" s="6"/>
      <c r="M64" s="6"/>
      <c r="N64" s="6"/>
      <c r="O64" s="6"/>
      <c r="P64" s="9"/>
    </row>
    <row r="65" spans="1:16" ht="12.75">
      <c r="A65" s="5"/>
      <c r="B65" s="5"/>
      <c r="C65" s="12"/>
      <c r="D65" s="5"/>
      <c r="E65" s="17"/>
      <c r="F65" s="5"/>
      <c r="G65" s="5"/>
      <c r="H65" s="6"/>
      <c r="I65" s="13"/>
      <c r="J65" s="6"/>
      <c r="K65" s="6"/>
      <c r="L65" s="6"/>
      <c r="M65" s="6"/>
      <c r="N65" s="6"/>
      <c r="O65" s="6"/>
      <c r="P65" s="9"/>
    </row>
    <row r="66" spans="1:16" ht="12.75">
      <c r="A66" s="5"/>
      <c r="B66" s="5"/>
      <c r="C66" s="12"/>
      <c r="D66" s="5"/>
      <c r="E66" s="17"/>
      <c r="F66" s="5"/>
      <c r="G66" s="5"/>
      <c r="H66" s="6"/>
      <c r="I66" s="13"/>
      <c r="J66" s="6"/>
      <c r="K66" s="6"/>
      <c r="L66" s="6"/>
      <c r="M66" s="6"/>
      <c r="N66" s="6"/>
      <c r="O66" s="6"/>
      <c r="P66" s="9"/>
    </row>
    <row r="67" spans="1:16" ht="12.75">
      <c r="A67" s="5"/>
      <c r="B67" s="5"/>
      <c r="C67" s="12"/>
      <c r="D67" s="5"/>
      <c r="E67" s="17"/>
      <c r="F67" s="5"/>
      <c r="G67" s="5"/>
      <c r="H67" s="6"/>
      <c r="I67" s="13"/>
      <c r="J67" s="6"/>
      <c r="K67" s="6"/>
      <c r="L67" s="6"/>
      <c r="M67" s="6"/>
      <c r="N67" s="6"/>
      <c r="O67" s="6"/>
      <c r="P67" s="9"/>
    </row>
    <row r="68" spans="1:16" ht="12.75">
      <c r="A68" s="5"/>
      <c r="B68" s="5"/>
      <c r="C68" s="12"/>
      <c r="D68" s="5"/>
      <c r="E68" s="17"/>
      <c r="F68" s="5"/>
      <c r="G68" s="5"/>
      <c r="H68" s="6"/>
      <c r="I68" s="13"/>
      <c r="J68" s="6"/>
      <c r="K68" s="6"/>
      <c r="L68" s="6"/>
      <c r="M68" s="6"/>
      <c r="N68" s="6"/>
      <c r="O68" s="6"/>
      <c r="P68" s="9"/>
    </row>
    <row r="69" spans="1:16" ht="12.75">
      <c r="A69" s="5"/>
      <c r="B69" s="5"/>
      <c r="C69" s="12"/>
      <c r="D69" s="5"/>
      <c r="E69" s="17"/>
      <c r="F69" s="5"/>
      <c r="G69" s="5"/>
      <c r="H69" s="6"/>
      <c r="I69" s="13"/>
      <c r="J69" s="6"/>
      <c r="K69" s="6"/>
      <c r="L69" s="6"/>
      <c r="M69" s="6"/>
      <c r="N69" s="6"/>
      <c r="O69" s="6"/>
      <c r="P69" s="9"/>
    </row>
    <row r="70" spans="1:16" ht="12.75">
      <c r="A70" s="5"/>
      <c r="B70" s="5"/>
      <c r="C70" s="12"/>
      <c r="D70" s="5"/>
      <c r="E70" s="17"/>
      <c r="F70" s="5"/>
      <c r="G70" s="5"/>
      <c r="H70" s="6"/>
      <c r="I70" s="13"/>
      <c r="J70" s="6"/>
      <c r="K70" s="6"/>
      <c r="L70" s="6"/>
      <c r="M70" s="6"/>
      <c r="N70" s="6"/>
      <c r="O70" s="6"/>
      <c r="P70" s="9"/>
    </row>
    <row r="71" spans="1:16" ht="12.75">
      <c r="A71" s="5"/>
      <c r="B71" s="5"/>
      <c r="C71" s="12"/>
      <c r="D71" s="5"/>
      <c r="E71" s="17"/>
      <c r="F71" s="5"/>
      <c r="G71" s="5"/>
      <c r="H71" s="6"/>
      <c r="I71" s="13"/>
      <c r="J71" s="6"/>
      <c r="K71" s="6"/>
      <c r="L71" s="6"/>
      <c r="M71" s="6"/>
      <c r="N71" s="6"/>
      <c r="O71" s="6"/>
      <c r="P71" s="9"/>
    </row>
    <row r="72" spans="1:16" ht="12.75">
      <c r="A72" s="5"/>
      <c r="B72" s="5"/>
      <c r="C72" s="12"/>
      <c r="D72" s="5"/>
      <c r="E72" s="17"/>
      <c r="F72" s="5"/>
      <c r="G72" s="5"/>
      <c r="H72" s="6"/>
      <c r="I72" s="13"/>
      <c r="J72" s="6"/>
      <c r="K72" s="6"/>
      <c r="L72" s="6"/>
      <c r="M72" s="6"/>
      <c r="N72" s="6"/>
      <c r="O72" s="6"/>
      <c r="P72" s="9"/>
    </row>
    <row r="73" spans="1:16" ht="12.75">
      <c r="A73" s="5"/>
      <c r="B73" s="5"/>
      <c r="C73" s="12"/>
      <c r="D73" s="5"/>
      <c r="E73" s="17"/>
      <c r="F73" s="5"/>
      <c r="G73" s="5"/>
      <c r="H73" s="6"/>
      <c r="I73" s="13"/>
      <c r="J73" s="6"/>
      <c r="K73" s="6"/>
      <c r="L73" s="6"/>
      <c r="M73" s="6"/>
      <c r="N73" s="6"/>
      <c r="O73" s="6"/>
      <c r="P73" s="9"/>
    </row>
    <row r="74" spans="1:16" ht="12.75">
      <c r="A74" s="5"/>
      <c r="B74" s="5"/>
      <c r="C74" s="12"/>
      <c r="D74" s="5"/>
      <c r="E74" s="17"/>
      <c r="F74" s="5"/>
      <c r="G74" s="5"/>
      <c r="H74" s="6"/>
      <c r="I74" s="13"/>
      <c r="J74" s="6"/>
      <c r="K74" s="6"/>
      <c r="L74" s="6"/>
      <c r="M74" s="6"/>
      <c r="N74" s="6"/>
      <c r="O74" s="6"/>
      <c r="P74" s="9"/>
    </row>
    <row r="75" spans="1:16" ht="12.75">
      <c r="A75" s="5"/>
      <c r="B75" s="5"/>
      <c r="C75" s="12"/>
      <c r="D75" s="5"/>
      <c r="E75" s="17"/>
      <c r="F75" s="5"/>
      <c r="G75" s="5"/>
      <c r="H75" s="6"/>
      <c r="I75" s="13"/>
      <c r="J75" s="6"/>
      <c r="K75" s="6"/>
      <c r="L75" s="6"/>
      <c r="M75" s="6"/>
      <c r="N75" s="6"/>
      <c r="O75" s="6"/>
      <c r="P75" s="9"/>
    </row>
    <row r="76" spans="1:16" ht="12.75">
      <c r="A76" s="5"/>
      <c r="B76" s="5"/>
      <c r="C76" s="12"/>
      <c r="D76" s="5"/>
      <c r="E76" s="17"/>
      <c r="F76" s="5"/>
      <c r="G76" s="5"/>
      <c r="H76" s="6"/>
      <c r="I76" s="13"/>
      <c r="J76" s="6"/>
      <c r="K76" s="6"/>
      <c r="L76" s="6"/>
      <c r="M76" s="6"/>
      <c r="N76" s="6"/>
      <c r="O76" s="6"/>
      <c r="P76" s="9"/>
    </row>
  </sheetData>
  <sheetProtection/>
  <mergeCells count="13">
    <mergeCell ref="E5:I5"/>
    <mergeCell ref="J5:J6"/>
    <mergeCell ref="K5:O5"/>
    <mergeCell ref="P5:P6"/>
    <mergeCell ref="A4:B4"/>
    <mergeCell ref="D4:E4"/>
    <mergeCell ref="A1:P1"/>
    <mergeCell ref="A2:P2"/>
    <mergeCell ref="A3:P3"/>
    <mergeCell ref="C5:C6"/>
    <mergeCell ref="B5:B6"/>
    <mergeCell ref="A5:A6"/>
    <mergeCell ref="D5:D6"/>
  </mergeCells>
  <printOptions horizontalCentered="1" verticalCentered="1"/>
  <pageMargins left="0.5118110236220472" right="0.5905511811023623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0" workbookViewId="0" topLeftCell="A97">
      <selection activeCell="C9" sqref="C9"/>
    </sheetView>
  </sheetViews>
  <sheetFormatPr defaultColWidth="9.140625" defaultRowHeight="12.75"/>
  <cols>
    <col min="1" max="1" width="4.28125" style="48" customWidth="1"/>
    <col min="2" max="2" width="9.8515625" style="47" customWidth="1"/>
    <col min="3" max="3" width="12.28125" style="47" customWidth="1"/>
    <col min="4" max="4" width="21.28125" style="47" customWidth="1"/>
    <col min="5" max="5" width="11.421875" style="49" customWidth="1"/>
    <col min="6" max="6" width="6.140625" style="47" customWidth="1"/>
    <col min="7" max="7" width="10.57421875" style="47" customWidth="1"/>
    <col min="8" max="8" width="12.28125" style="50" customWidth="1"/>
    <col min="9" max="9" width="11.7109375" style="47" customWidth="1"/>
    <col min="10" max="10" width="13.8515625" style="47" customWidth="1"/>
    <col min="11" max="11" width="8.8515625" style="47" customWidth="1"/>
    <col min="12" max="12" width="5.8515625" style="47" customWidth="1"/>
    <col min="13" max="13" width="8.8515625" style="47" customWidth="1"/>
    <col min="14" max="14" width="10.28125" style="47" customWidth="1"/>
    <col min="15" max="15" width="9.28125" style="47" customWidth="1"/>
    <col min="16" max="16" width="9.7109375" style="47" customWidth="1"/>
    <col min="17" max="16384" width="9.140625" style="47" customWidth="1"/>
  </cols>
  <sheetData>
    <row r="1" spans="1:16" ht="12.75">
      <c r="A1" s="280" t="s">
        <v>221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13.5" thickBot="1">
      <c r="A2" s="281" t="s">
        <v>160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12.75">
      <c r="A3" s="282" t="s">
        <v>1</v>
      </c>
      <c r="B3" s="282" t="s">
        <v>8</v>
      </c>
      <c r="C3" s="282" t="s">
        <v>2</v>
      </c>
      <c r="D3" s="282" t="s">
        <v>3</v>
      </c>
      <c r="E3" s="284" t="s">
        <v>9</v>
      </c>
      <c r="F3" s="285"/>
      <c r="G3" s="285"/>
      <c r="H3" s="285"/>
      <c r="I3" s="286"/>
      <c r="J3" s="294" t="s">
        <v>4</v>
      </c>
      <c r="K3" s="284" t="s">
        <v>0</v>
      </c>
      <c r="L3" s="285"/>
      <c r="M3" s="285"/>
      <c r="N3" s="285"/>
      <c r="O3" s="286"/>
      <c r="P3" s="294" t="s">
        <v>15</v>
      </c>
    </row>
    <row r="4" spans="1:16" ht="39" thickBot="1">
      <c r="A4" s="283"/>
      <c r="B4" s="283"/>
      <c r="C4" s="283"/>
      <c r="D4" s="283"/>
      <c r="E4" s="84" t="s">
        <v>10</v>
      </c>
      <c r="F4" s="85" t="s">
        <v>11</v>
      </c>
      <c r="G4" s="85" t="s">
        <v>12</v>
      </c>
      <c r="H4" s="86" t="s">
        <v>16</v>
      </c>
      <c r="I4" s="85" t="s">
        <v>14</v>
      </c>
      <c r="J4" s="283"/>
      <c r="K4" s="85" t="s">
        <v>10</v>
      </c>
      <c r="L4" s="85" t="s">
        <v>11</v>
      </c>
      <c r="M4" s="85" t="s">
        <v>12</v>
      </c>
      <c r="N4" s="85" t="s">
        <v>13</v>
      </c>
      <c r="O4" s="85" t="s">
        <v>14</v>
      </c>
      <c r="P4" s="283"/>
    </row>
    <row r="5" spans="1:16" ht="39" thickTop="1">
      <c r="A5" s="102">
        <v>1</v>
      </c>
      <c r="B5" s="103" t="s">
        <v>225</v>
      </c>
      <c r="C5" s="103" t="s">
        <v>18</v>
      </c>
      <c r="D5" s="103" t="s">
        <v>223</v>
      </c>
      <c r="E5" s="104"/>
      <c r="F5" s="105"/>
      <c r="G5" s="105"/>
      <c r="H5" s="106">
        <v>4500000</v>
      </c>
      <c r="I5" s="104">
        <f>H5</f>
        <v>4500000</v>
      </c>
      <c r="J5" s="103" t="s">
        <v>224</v>
      </c>
      <c r="K5" s="105"/>
      <c r="L5" s="105"/>
      <c r="M5" s="105"/>
      <c r="N5" s="105"/>
      <c r="O5" s="105"/>
      <c r="P5" s="107"/>
    </row>
    <row r="6" spans="1:16" ht="51">
      <c r="A6" s="108">
        <v>2</v>
      </c>
      <c r="B6" s="109" t="s">
        <v>225</v>
      </c>
      <c r="C6" s="109" t="s">
        <v>226</v>
      </c>
      <c r="D6" s="109" t="s">
        <v>227</v>
      </c>
      <c r="E6" s="110"/>
      <c r="F6" s="111"/>
      <c r="G6" s="111"/>
      <c r="H6" s="112">
        <v>8250000</v>
      </c>
      <c r="I6" s="110">
        <f>H6</f>
        <v>8250000</v>
      </c>
      <c r="J6" s="109" t="s">
        <v>224</v>
      </c>
      <c r="K6" s="111"/>
      <c r="L6" s="111"/>
      <c r="M6" s="111"/>
      <c r="N6" s="111"/>
      <c r="O6" s="111"/>
      <c r="P6" s="113"/>
    </row>
    <row r="7" spans="1:16" ht="38.25">
      <c r="A7" s="108">
        <v>3</v>
      </c>
      <c r="B7" s="109" t="s">
        <v>225</v>
      </c>
      <c r="C7" s="109" t="s">
        <v>213</v>
      </c>
      <c r="D7" s="109" t="s">
        <v>228</v>
      </c>
      <c r="E7" s="110"/>
      <c r="F7" s="111"/>
      <c r="G7" s="111"/>
      <c r="H7" s="112">
        <v>4000000</v>
      </c>
      <c r="I7" s="110">
        <f>H7</f>
        <v>4000000</v>
      </c>
      <c r="J7" s="109" t="s">
        <v>224</v>
      </c>
      <c r="K7" s="111"/>
      <c r="L7" s="111"/>
      <c r="M7" s="111"/>
      <c r="N7" s="111"/>
      <c r="O7" s="111"/>
      <c r="P7" s="113"/>
    </row>
    <row r="8" spans="1:16" ht="76.5">
      <c r="A8" s="108">
        <v>4</v>
      </c>
      <c r="B8" s="109" t="s">
        <v>225</v>
      </c>
      <c r="C8" s="109"/>
      <c r="D8" s="109" t="s">
        <v>229</v>
      </c>
      <c r="E8" s="110"/>
      <c r="F8" s="111"/>
      <c r="G8" s="111"/>
      <c r="H8" s="112">
        <v>11770990</v>
      </c>
      <c r="I8" s="110">
        <f>H8</f>
        <v>11770990</v>
      </c>
      <c r="J8" s="109" t="s">
        <v>224</v>
      </c>
      <c r="K8" s="111"/>
      <c r="L8" s="111"/>
      <c r="M8" s="111"/>
      <c r="N8" s="111"/>
      <c r="O8" s="111"/>
      <c r="P8" s="113"/>
    </row>
    <row r="9" spans="1:16" ht="38.25">
      <c r="A9" s="108">
        <v>5</v>
      </c>
      <c r="B9" s="109" t="s">
        <v>225</v>
      </c>
      <c r="C9" s="109" t="s">
        <v>18</v>
      </c>
      <c r="D9" s="109" t="s">
        <v>230</v>
      </c>
      <c r="E9" s="110"/>
      <c r="F9" s="111"/>
      <c r="G9" s="111"/>
      <c r="H9" s="112">
        <v>4080000</v>
      </c>
      <c r="I9" s="110">
        <f>H9</f>
        <v>4080000</v>
      </c>
      <c r="J9" s="109" t="s">
        <v>224</v>
      </c>
      <c r="K9" s="111"/>
      <c r="L9" s="111"/>
      <c r="M9" s="111"/>
      <c r="N9" s="111"/>
      <c r="O9" s="111"/>
      <c r="P9" s="113"/>
    </row>
    <row r="10" spans="1:16" ht="25.5" customHeight="1" thickBot="1">
      <c r="A10" s="114"/>
      <c r="B10" s="295" t="s">
        <v>231</v>
      </c>
      <c r="C10" s="295"/>
      <c r="D10" s="295"/>
      <c r="E10" s="115"/>
      <c r="F10" s="116"/>
      <c r="G10" s="116"/>
      <c r="H10" s="117">
        <f>SUM(H5:H9)</f>
        <v>32600990</v>
      </c>
      <c r="I10" s="117">
        <f>SUM(I5:I9)</f>
        <v>32600990</v>
      </c>
      <c r="J10" s="118"/>
      <c r="K10" s="116"/>
      <c r="L10" s="116"/>
      <c r="M10" s="116"/>
      <c r="N10" s="116"/>
      <c r="O10" s="116"/>
      <c r="P10" s="119"/>
    </row>
    <row r="11" spans="2:10" ht="13.5" thickTop="1">
      <c r="B11" s="101"/>
      <c r="C11" s="101"/>
      <c r="D11" s="101"/>
      <c r="I11" s="49"/>
      <c r="J11" s="101"/>
    </row>
    <row r="12" spans="2:10" ht="12.75">
      <c r="B12" s="101"/>
      <c r="C12" s="101"/>
      <c r="D12" s="101"/>
      <c r="I12" s="49"/>
      <c r="J12" s="101"/>
    </row>
    <row r="13" spans="2:10" ht="12.75">
      <c r="B13" s="101"/>
      <c r="C13" s="101"/>
      <c r="D13" s="101"/>
      <c r="I13" s="49"/>
      <c r="J13" s="101"/>
    </row>
    <row r="14" spans="2:10" ht="12.75">
      <c r="B14" s="101"/>
      <c r="C14" s="101"/>
      <c r="D14" s="101"/>
      <c r="I14" s="49"/>
      <c r="J14" s="101"/>
    </row>
    <row r="15" spans="2:10" ht="12.75">
      <c r="B15" s="101"/>
      <c r="C15" s="101"/>
      <c r="D15" s="101"/>
      <c r="I15" s="49"/>
      <c r="J15" s="101"/>
    </row>
    <row r="16" spans="2:10" ht="12.75">
      <c r="B16" s="101"/>
      <c r="C16" s="101"/>
      <c r="D16" s="101"/>
      <c r="I16" s="49"/>
      <c r="J16" s="101"/>
    </row>
    <row r="17" spans="2:10" ht="12.75">
      <c r="B17" s="101"/>
      <c r="C17" s="101"/>
      <c r="D17" s="101"/>
      <c r="I17" s="49"/>
      <c r="J17" s="101"/>
    </row>
    <row r="18" spans="2:10" ht="12.75">
      <c r="B18" s="101"/>
      <c r="C18" s="101"/>
      <c r="D18" s="101"/>
      <c r="I18" s="49"/>
      <c r="J18" s="101"/>
    </row>
    <row r="19" spans="2:10" ht="12.75">
      <c r="B19" s="101"/>
      <c r="C19" s="101"/>
      <c r="D19" s="101"/>
      <c r="I19" s="49"/>
      <c r="J19" s="101"/>
    </row>
    <row r="20" spans="2:10" ht="12.75">
      <c r="B20" s="101"/>
      <c r="C20" s="101"/>
      <c r="D20" s="101"/>
      <c r="I20" s="49"/>
      <c r="J20" s="101"/>
    </row>
    <row r="21" spans="2:10" ht="12.75">
      <c r="B21" s="101"/>
      <c r="C21" s="101"/>
      <c r="D21" s="101"/>
      <c r="I21" s="49"/>
      <c r="J21" s="101"/>
    </row>
    <row r="22" spans="2:10" ht="12.75">
      <c r="B22" s="101"/>
      <c r="C22" s="101"/>
      <c r="D22" s="101"/>
      <c r="I22" s="49"/>
      <c r="J22" s="101"/>
    </row>
    <row r="23" spans="2:10" ht="12.75">
      <c r="B23" s="101"/>
      <c r="C23" s="101"/>
      <c r="D23" s="101"/>
      <c r="I23" s="49"/>
      <c r="J23" s="101"/>
    </row>
    <row r="24" spans="4:10" ht="12.75">
      <c r="D24" s="101"/>
      <c r="I24" s="49"/>
      <c r="J24" s="101"/>
    </row>
    <row r="25" spans="4:10" ht="12.75">
      <c r="D25" s="101"/>
      <c r="J25" s="101"/>
    </row>
    <row r="26" ht="12.75">
      <c r="D26" s="101"/>
    </row>
    <row r="27" spans="1:16" ht="12.75">
      <c r="A27" s="280" t="s">
        <v>222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</row>
    <row r="28" spans="1:16" ht="13.5" thickBot="1">
      <c r="A28" s="281" t="s">
        <v>160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</row>
    <row r="29" spans="1:21" ht="12.75">
      <c r="A29" s="282" t="s">
        <v>1</v>
      </c>
      <c r="B29" s="282" t="s">
        <v>8</v>
      </c>
      <c r="C29" s="282" t="s">
        <v>2</v>
      </c>
      <c r="D29" s="282" t="s">
        <v>3</v>
      </c>
      <c r="E29" s="284" t="s">
        <v>9</v>
      </c>
      <c r="F29" s="285"/>
      <c r="G29" s="285"/>
      <c r="H29" s="285"/>
      <c r="I29" s="286"/>
      <c r="J29" s="294" t="s">
        <v>4</v>
      </c>
      <c r="K29" s="284" t="s">
        <v>0</v>
      </c>
      <c r="L29" s="285"/>
      <c r="M29" s="285"/>
      <c r="N29" s="285"/>
      <c r="O29" s="286"/>
      <c r="P29" s="294" t="s">
        <v>15</v>
      </c>
      <c r="Q29" s="53"/>
      <c r="R29" s="53"/>
      <c r="S29" s="53"/>
      <c r="T29" s="53"/>
      <c r="U29" s="53"/>
    </row>
    <row r="30" spans="1:21" ht="42.75" customHeight="1" thickBot="1">
      <c r="A30" s="283"/>
      <c r="B30" s="283"/>
      <c r="C30" s="283"/>
      <c r="D30" s="283"/>
      <c r="E30" s="84" t="s">
        <v>10</v>
      </c>
      <c r="F30" s="85" t="s">
        <v>11</v>
      </c>
      <c r="G30" s="85" t="s">
        <v>12</v>
      </c>
      <c r="H30" s="86" t="s">
        <v>16</v>
      </c>
      <c r="I30" s="85" t="s">
        <v>14</v>
      </c>
      <c r="J30" s="283"/>
      <c r="K30" s="85" t="s">
        <v>10</v>
      </c>
      <c r="L30" s="85" t="s">
        <v>11</v>
      </c>
      <c r="M30" s="85" t="s">
        <v>12</v>
      </c>
      <c r="N30" s="85" t="s">
        <v>13</v>
      </c>
      <c r="O30" s="85" t="s">
        <v>14</v>
      </c>
      <c r="P30" s="283"/>
      <c r="Q30" s="53"/>
      <c r="R30" s="53"/>
      <c r="S30" s="53"/>
      <c r="T30" s="53"/>
      <c r="U30" s="53"/>
    </row>
    <row r="31" spans="1:20" s="51" customFormat="1" ht="67.5" customHeight="1" thickTop="1">
      <c r="A31" s="287">
        <v>1</v>
      </c>
      <c r="B31" s="90" t="s">
        <v>162</v>
      </c>
      <c r="C31" s="87" t="s">
        <v>166</v>
      </c>
      <c r="D31" s="87" t="s">
        <v>164</v>
      </c>
      <c r="E31" s="88"/>
      <c r="F31" s="87"/>
      <c r="G31" s="87"/>
      <c r="H31" s="89">
        <v>420000</v>
      </c>
      <c r="I31" s="88">
        <f>H31</f>
        <v>420000</v>
      </c>
      <c r="J31" s="90" t="s">
        <v>188</v>
      </c>
      <c r="K31" s="87"/>
      <c r="L31" s="87"/>
      <c r="M31" s="87"/>
      <c r="N31" s="91"/>
      <c r="O31" s="91"/>
      <c r="P31" s="92"/>
      <c r="Q31" s="52"/>
      <c r="R31" s="52"/>
      <c r="S31" s="52"/>
      <c r="T31" s="52"/>
    </row>
    <row r="32" spans="1:20" s="51" customFormat="1" ht="63.75">
      <c r="A32" s="288"/>
      <c r="B32" s="54" t="s">
        <v>162</v>
      </c>
      <c r="C32" s="65" t="s">
        <v>167</v>
      </c>
      <c r="D32" s="54" t="s">
        <v>165</v>
      </c>
      <c r="E32" s="93"/>
      <c r="F32" s="65"/>
      <c r="G32" s="65"/>
      <c r="H32" s="94">
        <v>600000</v>
      </c>
      <c r="I32" s="93">
        <f aca="true" t="shared" si="0" ref="I32:I58">H32</f>
        <v>600000</v>
      </c>
      <c r="J32" s="54" t="s">
        <v>188</v>
      </c>
      <c r="K32" s="65"/>
      <c r="L32" s="65"/>
      <c r="M32" s="65"/>
      <c r="N32" s="95"/>
      <c r="O32" s="95"/>
      <c r="P32" s="96"/>
      <c r="Q32" s="52"/>
      <c r="R32" s="52"/>
      <c r="S32" s="52"/>
      <c r="T32" s="52"/>
    </row>
    <row r="33" spans="1:20" s="51" customFormat="1" ht="63.75">
      <c r="A33" s="288"/>
      <c r="B33" s="54" t="s">
        <v>162</v>
      </c>
      <c r="C33" s="65" t="s">
        <v>167</v>
      </c>
      <c r="D33" s="65" t="s">
        <v>168</v>
      </c>
      <c r="E33" s="93"/>
      <c r="F33" s="65"/>
      <c r="G33" s="65"/>
      <c r="H33" s="94">
        <v>1285926</v>
      </c>
      <c r="I33" s="93">
        <f t="shared" si="0"/>
        <v>1285926</v>
      </c>
      <c r="J33" s="54" t="s">
        <v>188</v>
      </c>
      <c r="K33" s="65"/>
      <c r="L33" s="65"/>
      <c r="M33" s="65"/>
      <c r="N33" s="95"/>
      <c r="O33" s="95"/>
      <c r="P33" s="96"/>
      <c r="Q33" s="52"/>
      <c r="R33" s="52"/>
      <c r="S33" s="52"/>
      <c r="T33" s="52"/>
    </row>
    <row r="34" spans="1:21" s="51" customFormat="1" ht="63.75">
      <c r="A34" s="288">
        <v>2</v>
      </c>
      <c r="B34" s="54" t="s">
        <v>162</v>
      </c>
      <c r="C34" s="65" t="s">
        <v>167</v>
      </c>
      <c r="D34" s="97" t="s">
        <v>169</v>
      </c>
      <c r="E34" s="93"/>
      <c r="F34" s="65"/>
      <c r="G34" s="65"/>
      <c r="H34" s="94">
        <v>900000</v>
      </c>
      <c r="I34" s="93">
        <f t="shared" si="0"/>
        <v>900000</v>
      </c>
      <c r="J34" s="54" t="s">
        <v>188</v>
      </c>
      <c r="K34" s="65"/>
      <c r="L34" s="65"/>
      <c r="M34" s="65"/>
      <c r="N34" s="95"/>
      <c r="O34" s="95"/>
      <c r="P34" s="96"/>
      <c r="Q34" s="52"/>
      <c r="R34" s="52"/>
      <c r="S34" s="52"/>
      <c r="T34" s="52"/>
      <c r="U34" s="52"/>
    </row>
    <row r="35" spans="1:21" s="51" customFormat="1" ht="73.5" customHeight="1">
      <c r="A35" s="288"/>
      <c r="B35" s="54" t="s">
        <v>162</v>
      </c>
      <c r="C35" s="54" t="s">
        <v>202</v>
      </c>
      <c r="D35" s="65" t="s">
        <v>170</v>
      </c>
      <c r="E35" s="93"/>
      <c r="F35" s="65"/>
      <c r="G35" s="65"/>
      <c r="H35" s="94">
        <v>3737390</v>
      </c>
      <c r="I35" s="93">
        <f t="shared" si="0"/>
        <v>3737390</v>
      </c>
      <c r="J35" s="54" t="s">
        <v>188</v>
      </c>
      <c r="K35" s="65"/>
      <c r="L35" s="65"/>
      <c r="M35" s="65"/>
      <c r="N35" s="95"/>
      <c r="O35" s="95"/>
      <c r="P35" s="96"/>
      <c r="Q35" s="52"/>
      <c r="R35" s="52"/>
      <c r="S35" s="52"/>
      <c r="T35" s="52"/>
      <c r="U35" s="52"/>
    </row>
    <row r="36" spans="1:21" s="51" customFormat="1" ht="51">
      <c r="A36" s="288"/>
      <c r="B36" s="54" t="s">
        <v>162</v>
      </c>
      <c r="C36" s="54" t="s">
        <v>203</v>
      </c>
      <c r="D36" s="97" t="s">
        <v>172</v>
      </c>
      <c r="E36" s="93"/>
      <c r="F36" s="65"/>
      <c r="G36" s="65"/>
      <c r="H36" s="94">
        <v>1250000</v>
      </c>
      <c r="I36" s="93">
        <f t="shared" si="0"/>
        <v>1250000</v>
      </c>
      <c r="J36" s="54" t="s">
        <v>188</v>
      </c>
      <c r="K36" s="65"/>
      <c r="L36" s="65"/>
      <c r="M36" s="65"/>
      <c r="N36" s="95"/>
      <c r="O36" s="95"/>
      <c r="P36" s="96"/>
      <c r="Q36" s="52"/>
      <c r="R36" s="52"/>
      <c r="S36" s="52"/>
      <c r="T36" s="52"/>
      <c r="U36" s="52"/>
    </row>
    <row r="37" spans="1:21" s="51" customFormat="1" ht="51">
      <c r="A37" s="288"/>
      <c r="B37" s="54" t="s">
        <v>162</v>
      </c>
      <c r="C37" s="54" t="s">
        <v>203</v>
      </c>
      <c r="D37" s="54" t="s">
        <v>171</v>
      </c>
      <c r="E37" s="93"/>
      <c r="F37" s="65"/>
      <c r="G37" s="65"/>
      <c r="H37" s="94">
        <v>9423301</v>
      </c>
      <c r="I37" s="93">
        <f t="shared" si="0"/>
        <v>9423301</v>
      </c>
      <c r="J37" s="54" t="s">
        <v>188</v>
      </c>
      <c r="K37" s="65"/>
      <c r="L37" s="65"/>
      <c r="M37" s="65"/>
      <c r="N37" s="95"/>
      <c r="O37" s="95"/>
      <c r="P37" s="96"/>
      <c r="Q37" s="52"/>
      <c r="R37" s="52"/>
      <c r="S37" s="52"/>
      <c r="T37" s="52"/>
      <c r="U37" s="52"/>
    </row>
    <row r="38" spans="1:20" s="51" customFormat="1" ht="51">
      <c r="A38" s="288"/>
      <c r="B38" s="54" t="s">
        <v>162</v>
      </c>
      <c r="C38" s="54" t="s">
        <v>204</v>
      </c>
      <c r="D38" s="54" t="s">
        <v>173</v>
      </c>
      <c r="E38" s="93"/>
      <c r="F38" s="65"/>
      <c r="G38" s="65"/>
      <c r="H38" s="94">
        <v>3900000</v>
      </c>
      <c r="I38" s="93">
        <f t="shared" si="0"/>
        <v>3900000</v>
      </c>
      <c r="J38" s="54" t="s">
        <v>188</v>
      </c>
      <c r="K38" s="65"/>
      <c r="L38" s="65"/>
      <c r="M38" s="65"/>
      <c r="N38" s="95"/>
      <c r="O38" s="95"/>
      <c r="P38" s="96"/>
      <c r="Q38" s="52"/>
      <c r="R38" s="52"/>
      <c r="S38" s="52"/>
      <c r="T38" s="52"/>
    </row>
    <row r="39" spans="1:20" s="51" customFormat="1" ht="93" customHeight="1">
      <c r="A39" s="98"/>
      <c r="B39" s="54" t="s">
        <v>162</v>
      </c>
      <c r="C39" s="64" t="s">
        <v>166</v>
      </c>
      <c r="D39" s="54" t="s">
        <v>205</v>
      </c>
      <c r="E39" s="93"/>
      <c r="F39" s="65"/>
      <c r="G39" s="65"/>
      <c r="H39" s="94">
        <v>7529475</v>
      </c>
      <c r="I39" s="93">
        <f t="shared" si="0"/>
        <v>7529475</v>
      </c>
      <c r="J39" s="54" t="s">
        <v>188</v>
      </c>
      <c r="K39" s="65"/>
      <c r="L39" s="65"/>
      <c r="M39" s="65"/>
      <c r="N39" s="95"/>
      <c r="O39" s="95"/>
      <c r="P39" s="96"/>
      <c r="Q39" s="52"/>
      <c r="R39" s="52"/>
      <c r="S39" s="52"/>
      <c r="T39" s="52"/>
    </row>
    <row r="40" spans="1:20" s="51" customFormat="1" ht="51">
      <c r="A40" s="98"/>
      <c r="B40" s="54" t="s">
        <v>162</v>
      </c>
      <c r="C40" s="64" t="s">
        <v>206</v>
      </c>
      <c r="D40" s="54" t="s">
        <v>174</v>
      </c>
      <c r="E40" s="93"/>
      <c r="F40" s="65"/>
      <c r="G40" s="65"/>
      <c r="H40" s="94">
        <v>1442000</v>
      </c>
      <c r="I40" s="93">
        <f t="shared" si="0"/>
        <v>1442000</v>
      </c>
      <c r="J40" s="54" t="s">
        <v>188</v>
      </c>
      <c r="K40" s="65"/>
      <c r="L40" s="65"/>
      <c r="M40" s="65"/>
      <c r="N40" s="95"/>
      <c r="O40" s="95"/>
      <c r="P40" s="96"/>
      <c r="Q40" s="52"/>
      <c r="R40" s="52"/>
      <c r="S40" s="52"/>
      <c r="T40" s="52"/>
    </row>
    <row r="41" spans="1:20" s="51" customFormat="1" ht="51">
      <c r="A41" s="98"/>
      <c r="B41" s="54" t="s">
        <v>162</v>
      </c>
      <c r="C41" s="64" t="s">
        <v>207</v>
      </c>
      <c r="D41" s="54" t="s">
        <v>175</v>
      </c>
      <c r="E41" s="93"/>
      <c r="F41" s="65"/>
      <c r="G41" s="65"/>
      <c r="H41" s="94">
        <v>775385</v>
      </c>
      <c r="I41" s="93">
        <f t="shared" si="0"/>
        <v>775385</v>
      </c>
      <c r="J41" s="54" t="s">
        <v>188</v>
      </c>
      <c r="K41" s="65"/>
      <c r="L41" s="65"/>
      <c r="M41" s="65"/>
      <c r="N41" s="95"/>
      <c r="O41" s="95"/>
      <c r="P41" s="96"/>
      <c r="Q41" s="52"/>
      <c r="R41" s="52"/>
      <c r="S41" s="52"/>
      <c r="T41" s="52"/>
    </row>
    <row r="42" spans="1:20" s="51" customFormat="1" ht="51">
      <c r="A42" s="98"/>
      <c r="B42" s="54" t="s">
        <v>162</v>
      </c>
      <c r="C42" s="64" t="s">
        <v>203</v>
      </c>
      <c r="D42" s="54" t="s">
        <v>176</v>
      </c>
      <c r="E42" s="93"/>
      <c r="F42" s="65"/>
      <c r="G42" s="65"/>
      <c r="H42" s="94">
        <v>1551308</v>
      </c>
      <c r="I42" s="93">
        <f t="shared" si="0"/>
        <v>1551308</v>
      </c>
      <c r="J42" s="54" t="s">
        <v>188</v>
      </c>
      <c r="K42" s="65"/>
      <c r="L42" s="65"/>
      <c r="M42" s="65"/>
      <c r="N42" s="95"/>
      <c r="O42" s="95"/>
      <c r="P42" s="96"/>
      <c r="Q42" s="52"/>
      <c r="R42" s="52"/>
      <c r="S42" s="52"/>
      <c r="T42" s="52"/>
    </row>
    <row r="43" spans="1:20" s="51" customFormat="1" ht="51">
      <c r="A43" s="98"/>
      <c r="B43" s="54" t="s">
        <v>162</v>
      </c>
      <c r="C43" s="64" t="s">
        <v>209</v>
      </c>
      <c r="D43" s="54" t="s">
        <v>208</v>
      </c>
      <c r="E43" s="93"/>
      <c r="F43" s="65"/>
      <c r="G43" s="65"/>
      <c r="H43" s="94">
        <v>1825100</v>
      </c>
      <c r="I43" s="93">
        <f t="shared" si="0"/>
        <v>1825100</v>
      </c>
      <c r="J43" s="54" t="s">
        <v>188</v>
      </c>
      <c r="K43" s="65"/>
      <c r="L43" s="65"/>
      <c r="M43" s="65"/>
      <c r="N43" s="95"/>
      <c r="O43" s="95"/>
      <c r="P43" s="96"/>
      <c r="Q43" s="52"/>
      <c r="R43" s="52"/>
      <c r="S43" s="52"/>
      <c r="T43" s="52"/>
    </row>
    <row r="44" spans="1:20" s="51" customFormat="1" ht="51">
      <c r="A44" s="98"/>
      <c r="B44" s="54" t="s">
        <v>162</v>
      </c>
      <c r="C44" s="64" t="s">
        <v>206</v>
      </c>
      <c r="D44" s="54" t="s">
        <v>174</v>
      </c>
      <c r="E44" s="93"/>
      <c r="F44" s="65"/>
      <c r="G44" s="65"/>
      <c r="H44" s="94">
        <v>2000000</v>
      </c>
      <c r="I44" s="93">
        <f t="shared" si="0"/>
        <v>2000000</v>
      </c>
      <c r="J44" s="54" t="s">
        <v>188</v>
      </c>
      <c r="K44" s="65"/>
      <c r="L44" s="65"/>
      <c r="M44" s="65"/>
      <c r="N44" s="95"/>
      <c r="O44" s="95"/>
      <c r="P44" s="96"/>
      <c r="Q44" s="52"/>
      <c r="R44" s="52"/>
      <c r="S44" s="52"/>
      <c r="T44" s="52"/>
    </row>
    <row r="45" spans="1:20" s="51" customFormat="1" ht="69" customHeight="1">
      <c r="A45" s="98"/>
      <c r="B45" s="54" t="s">
        <v>162</v>
      </c>
      <c r="C45" s="64" t="s">
        <v>166</v>
      </c>
      <c r="D45" s="54" t="s">
        <v>177</v>
      </c>
      <c r="E45" s="93"/>
      <c r="F45" s="65"/>
      <c r="G45" s="65"/>
      <c r="H45" s="94">
        <v>1000000</v>
      </c>
      <c r="I45" s="93">
        <f t="shared" si="0"/>
        <v>1000000</v>
      </c>
      <c r="J45" s="54" t="s">
        <v>188</v>
      </c>
      <c r="K45" s="65"/>
      <c r="L45" s="65"/>
      <c r="M45" s="65"/>
      <c r="N45" s="95"/>
      <c r="O45" s="95"/>
      <c r="P45" s="96"/>
      <c r="Q45" s="52"/>
      <c r="R45" s="52"/>
      <c r="S45" s="52"/>
      <c r="T45" s="52"/>
    </row>
    <row r="46" spans="1:20" s="51" customFormat="1" ht="51">
      <c r="A46" s="98"/>
      <c r="B46" s="54" t="s">
        <v>162</v>
      </c>
      <c r="C46" s="64" t="s">
        <v>203</v>
      </c>
      <c r="D46" s="54" t="s">
        <v>210</v>
      </c>
      <c r="E46" s="93"/>
      <c r="F46" s="65"/>
      <c r="G46" s="65"/>
      <c r="H46" s="94">
        <v>3120000</v>
      </c>
      <c r="I46" s="93">
        <f t="shared" si="0"/>
        <v>3120000</v>
      </c>
      <c r="J46" s="54" t="s">
        <v>188</v>
      </c>
      <c r="K46" s="65"/>
      <c r="L46" s="65"/>
      <c r="M46" s="65"/>
      <c r="N46" s="95"/>
      <c r="O46" s="95"/>
      <c r="P46" s="96"/>
      <c r="Q46" s="52"/>
      <c r="R46" s="52"/>
      <c r="S46" s="52"/>
      <c r="T46" s="52"/>
    </row>
    <row r="47" spans="1:20" s="51" customFormat="1" ht="55.5" customHeight="1">
      <c r="A47" s="98"/>
      <c r="B47" s="54" t="s">
        <v>162</v>
      </c>
      <c r="C47" s="64" t="s">
        <v>166</v>
      </c>
      <c r="D47" s="54" t="s">
        <v>178</v>
      </c>
      <c r="E47" s="93"/>
      <c r="F47" s="65"/>
      <c r="G47" s="65"/>
      <c r="H47" s="94">
        <v>1700000</v>
      </c>
      <c r="I47" s="93">
        <f t="shared" si="0"/>
        <v>1700000</v>
      </c>
      <c r="J47" s="54" t="s">
        <v>188</v>
      </c>
      <c r="K47" s="65"/>
      <c r="L47" s="65"/>
      <c r="M47" s="65"/>
      <c r="N47" s="95"/>
      <c r="O47" s="95"/>
      <c r="P47" s="96"/>
      <c r="Q47" s="52"/>
      <c r="R47" s="52"/>
      <c r="S47" s="52"/>
      <c r="T47" s="52"/>
    </row>
    <row r="48" spans="1:20" s="51" customFormat="1" ht="63.75">
      <c r="A48" s="98"/>
      <c r="B48" s="54" t="s">
        <v>162</v>
      </c>
      <c r="C48" s="64" t="s">
        <v>202</v>
      </c>
      <c r="D48" s="54" t="s">
        <v>179</v>
      </c>
      <c r="E48" s="93"/>
      <c r="F48" s="65"/>
      <c r="G48" s="65"/>
      <c r="H48" s="94">
        <v>11458595</v>
      </c>
      <c r="I48" s="93">
        <f t="shared" si="0"/>
        <v>11458595</v>
      </c>
      <c r="J48" s="54" t="s">
        <v>188</v>
      </c>
      <c r="K48" s="65"/>
      <c r="L48" s="65"/>
      <c r="M48" s="65"/>
      <c r="N48" s="95"/>
      <c r="O48" s="95"/>
      <c r="P48" s="96"/>
      <c r="Q48" s="52"/>
      <c r="R48" s="52"/>
      <c r="S48" s="52"/>
      <c r="T48" s="52"/>
    </row>
    <row r="49" spans="1:20" s="51" customFormat="1" ht="51">
      <c r="A49" s="98"/>
      <c r="B49" s="54" t="s">
        <v>162</v>
      </c>
      <c r="C49" s="64" t="s">
        <v>211</v>
      </c>
      <c r="D49" s="54" t="s">
        <v>180</v>
      </c>
      <c r="E49" s="93"/>
      <c r="F49" s="65"/>
      <c r="G49" s="65"/>
      <c r="H49" s="94">
        <v>50000</v>
      </c>
      <c r="I49" s="93">
        <f t="shared" si="0"/>
        <v>50000</v>
      </c>
      <c r="J49" s="54" t="s">
        <v>188</v>
      </c>
      <c r="K49" s="65"/>
      <c r="L49" s="65"/>
      <c r="M49" s="65"/>
      <c r="N49" s="95"/>
      <c r="O49" s="95"/>
      <c r="P49" s="96"/>
      <c r="Q49" s="52"/>
      <c r="R49" s="52"/>
      <c r="S49" s="52"/>
      <c r="T49" s="52"/>
    </row>
    <row r="50" spans="1:20" s="51" customFormat="1" ht="69" customHeight="1">
      <c r="A50" s="98"/>
      <c r="B50" s="54" t="s">
        <v>162</v>
      </c>
      <c r="C50" s="64" t="s">
        <v>202</v>
      </c>
      <c r="D50" s="54" t="s">
        <v>217</v>
      </c>
      <c r="E50" s="93"/>
      <c r="F50" s="65"/>
      <c r="G50" s="65"/>
      <c r="H50" s="99">
        <v>937912.75</v>
      </c>
      <c r="I50" s="93">
        <f t="shared" si="0"/>
        <v>937912.75</v>
      </c>
      <c r="J50" s="54" t="s">
        <v>188</v>
      </c>
      <c r="K50" s="65"/>
      <c r="L50" s="65"/>
      <c r="M50" s="65"/>
      <c r="N50" s="95"/>
      <c r="O50" s="95"/>
      <c r="P50" s="96"/>
      <c r="Q50" s="52"/>
      <c r="R50" s="52"/>
      <c r="S50" s="52"/>
      <c r="T50" s="52"/>
    </row>
    <row r="51" spans="1:20" s="51" customFormat="1" ht="51">
      <c r="A51" s="98"/>
      <c r="B51" s="54" t="s">
        <v>162</v>
      </c>
      <c r="C51" s="64" t="s">
        <v>212</v>
      </c>
      <c r="D51" s="54" t="s">
        <v>181</v>
      </c>
      <c r="E51" s="93"/>
      <c r="F51" s="65"/>
      <c r="G51" s="65"/>
      <c r="H51" s="99">
        <v>2600351</v>
      </c>
      <c r="I51" s="93">
        <f t="shared" si="0"/>
        <v>2600351</v>
      </c>
      <c r="J51" s="54" t="s">
        <v>188</v>
      </c>
      <c r="K51" s="65"/>
      <c r="L51" s="65"/>
      <c r="M51" s="65"/>
      <c r="N51" s="95"/>
      <c r="O51" s="95"/>
      <c r="P51" s="96"/>
      <c r="Q51" s="52"/>
      <c r="R51" s="52"/>
      <c r="S51" s="52"/>
      <c r="T51" s="52"/>
    </row>
    <row r="52" spans="1:20" s="51" customFormat="1" ht="51">
      <c r="A52" s="98"/>
      <c r="B52" s="54" t="s">
        <v>162</v>
      </c>
      <c r="C52" s="64" t="s">
        <v>213</v>
      </c>
      <c r="D52" s="54" t="s">
        <v>182</v>
      </c>
      <c r="E52" s="93"/>
      <c r="F52" s="65"/>
      <c r="G52" s="65"/>
      <c r="H52" s="99">
        <v>2500000</v>
      </c>
      <c r="I52" s="93">
        <f t="shared" si="0"/>
        <v>2500000</v>
      </c>
      <c r="J52" s="54" t="s">
        <v>188</v>
      </c>
      <c r="K52" s="65"/>
      <c r="L52" s="65"/>
      <c r="M52" s="65"/>
      <c r="N52" s="95"/>
      <c r="O52" s="95"/>
      <c r="P52" s="96"/>
      <c r="Q52" s="52"/>
      <c r="R52" s="52"/>
      <c r="S52" s="52"/>
      <c r="T52" s="52"/>
    </row>
    <row r="53" spans="1:20" s="51" customFormat="1" ht="51">
      <c r="A53" s="98"/>
      <c r="B53" s="54" t="s">
        <v>162</v>
      </c>
      <c r="C53" s="64" t="s">
        <v>214</v>
      </c>
      <c r="D53" s="54" t="s">
        <v>183</v>
      </c>
      <c r="E53" s="93"/>
      <c r="F53" s="65"/>
      <c r="G53" s="65"/>
      <c r="H53" s="99">
        <v>1188000</v>
      </c>
      <c r="I53" s="93">
        <f t="shared" si="0"/>
        <v>1188000</v>
      </c>
      <c r="J53" s="54" t="s">
        <v>188</v>
      </c>
      <c r="K53" s="65"/>
      <c r="L53" s="65"/>
      <c r="M53" s="65"/>
      <c r="N53" s="95"/>
      <c r="O53" s="95"/>
      <c r="P53" s="96"/>
      <c r="Q53" s="52"/>
      <c r="R53" s="52"/>
      <c r="S53" s="52"/>
      <c r="T53" s="52"/>
    </row>
    <row r="54" spans="1:20" s="51" customFormat="1" ht="42.75" customHeight="1">
      <c r="A54" s="98"/>
      <c r="B54" s="54" t="s">
        <v>162</v>
      </c>
      <c r="C54" s="64" t="s">
        <v>215</v>
      </c>
      <c r="D54" s="54" t="s">
        <v>184</v>
      </c>
      <c r="E54" s="93"/>
      <c r="F54" s="65"/>
      <c r="G54" s="65"/>
      <c r="H54" s="99">
        <v>4000000</v>
      </c>
      <c r="I54" s="93">
        <f t="shared" si="0"/>
        <v>4000000</v>
      </c>
      <c r="J54" s="54" t="s">
        <v>188</v>
      </c>
      <c r="K54" s="65"/>
      <c r="L54" s="65"/>
      <c r="M54" s="65"/>
      <c r="N54" s="95"/>
      <c r="O54" s="95"/>
      <c r="P54" s="96"/>
      <c r="Q54" s="52"/>
      <c r="R54" s="52"/>
      <c r="S54" s="52"/>
      <c r="T54" s="52"/>
    </row>
    <row r="55" spans="1:20" s="51" customFormat="1" ht="56.25" customHeight="1">
      <c r="A55" s="98"/>
      <c r="B55" s="54" t="s">
        <v>162</v>
      </c>
      <c r="C55" s="64" t="s">
        <v>216</v>
      </c>
      <c r="D55" s="54" t="s">
        <v>218</v>
      </c>
      <c r="E55" s="93"/>
      <c r="F55" s="65"/>
      <c r="G55" s="65"/>
      <c r="H55" s="99">
        <v>4337000</v>
      </c>
      <c r="I55" s="93">
        <f t="shared" si="0"/>
        <v>4337000</v>
      </c>
      <c r="J55" s="54" t="s">
        <v>188</v>
      </c>
      <c r="K55" s="65"/>
      <c r="L55" s="65"/>
      <c r="M55" s="65"/>
      <c r="N55" s="95"/>
      <c r="O55" s="95"/>
      <c r="P55" s="96"/>
      <c r="Q55" s="52"/>
      <c r="R55" s="52"/>
      <c r="S55" s="52"/>
      <c r="T55" s="52"/>
    </row>
    <row r="56" spans="1:20" s="51" customFormat="1" ht="51">
      <c r="A56" s="98"/>
      <c r="B56" s="54" t="s">
        <v>162</v>
      </c>
      <c r="C56" s="64" t="s">
        <v>209</v>
      </c>
      <c r="D56" s="54" t="s">
        <v>185</v>
      </c>
      <c r="E56" s="93"/>
      <c r="F56" s="65"/>
      <c r="G56" s="65"/>
      <c r="H56" s="99">
        <v>1000000</v>
      </c>
      <c r="I56" s="93">
        <f t="shared" si="0"/>
        <v>1000000</v>
      </c>
      <c r="J56" s="54" t="s">
        <v>188</v>
      </c>
      <c r="K56" s="65"/>
      <c r="L56" s="65"/>
      <c r="M56" s="65"/>
      <c r="N56" s="95"/>
      <c r="O56" s="95"/>
      <c r="P56" s="96"/>
      <c r="Q56" s="52"/>
      <c r="R56" s="52"/>
      <c r="S56" s="52"/>
      <c r="T56" s="52"/>
    </row>
    <row r="57" spans="1:20" s="51" customFormat="1" ht="51">
      <c r="A57" s="98"/>
      <c r="B57" s="54" t="s">
        <v>162</v>
      </c>
      <c r="C57" s="64" t="s">
        <v>203</v>
      </c>
      <c r="D57" s="54" t="s">
        <v>219</v>
      </c>
      <c r="E57" s="93"/>
      <c r="F57" s="65"/>
      <c r="G57" s="65"/>
      <c r="H57" s="99">
        <v>4583006</v>
      </c>
      <c r="I57" s="93">
        <f t="shared" si="0"/>
        <v>4583006</v>
      </c>
      <c r="J57" s="54" t="s">
        <v>188</v>
      </c>
      <c r="K57" s="65"/>
      <c r="L57" s="65"/>
      <c r="M57" s="65"/>
      <c r="N57" s="95"/>
      <c r="O57" s="95"/>
      <c r="P57" s="96"/>
      <c r="Q57" s="52"/>
      <c r="R57" s="52"/>
      <c r="S57" s="52"/>
      <c r="T57" s="52"/>
    </row>
    <row r="58" spans="1:20" s="51" customFormat="1" ht="51">
      <c r="A58" s="98"/>
      <c r="B58" s="54" t="s">
        <v>162</v>
      </c>
      <c r="C58" s="64" t="s">
        <v>220</v>
      </c>
      <c r="D58" s="54" t="s">
        <v>186</v>
      </c>
      <c r="E58" s="93"/>
      <c r="F58" s="65"/>
      <c r="G58" s="65"/>
      <c r="H58" s="99">
        <v>180000</v>
      </c>
      <c r="I58" s="93">
        <f t="shared" si="0"/>
        <v>180000</v>
      </c>
      <c r="J58" s="54" t="s">
        <v>188</v>
      </c>
      <c r="K58" s="65"/>
      <c r="L58" s="65"/>
      <c r="M58" s="65"/>
      <c r="N58" s="95"/>
      <c r="O58" s="95"/>
      <c r="P58" s="96"/>
      <c r="Q58" s="52"/>
      <c r="R58" s="52"/>
      <c r="S58" s="52"/>
      <c r="T58" s="52"/>
    </row>
    <row r="59" spans="1:20" s="51" customFormat="1" ht="25.5" customHeight="1">
      <c r="A59" s="98"/>
      <c r="B59" s="293" t="s">
        <v>187</v>
      </c>
      <c r="C59" s="293"/>
      <c r="D59" s="293"/>
      <c r="E59" s="93"/>
      <c r="F59" s="65"/>
      <c r="G59" s="65"/>
      <c r="H59" s="94"/>
      <c r="I59" s="100">
        <f>SUM(I31:I58)</f>
        <v>75294749.75</v>
      </c>
      <c r="J59" s="54"/>
      <c r="K59" s="65"/>
      <c r="L59" s="65"/>
      <c r="M59" s="65"/>
      <c r="N59" s="95"/>
      <c r="O59" s="95"/>
      <c r="P59" s="96"/>
      <c r="Q59" s="52"/>
      <c r="R59" s="52"/>
      <c r="S59" s="52"/>
      <c r="T59" s="52"/>
    </row>
    <row r="60" spans="1:20" s="51" customFormat="1" ht="12.75">
      <c r="A60" s="61"/>
      <c r="B60" s="61"/>
      <c r="C60" s="61"/>
      <c r="D60" s="59"/>
      <c r="E60" s="79"/>
      <c r="F60" s="72"/>
      <c r="G60" s="72"/>
      <c r="H60" s="80"/>
      <c r="I60" s="79"/>
      <c r="J60" s="59"/>
      <c r="K60" s="72"/>
      <c r="L60" s="72"/>
      <c r="M60" s="72"/>
      <c r="N60" s="81"/>
      <c r="O60" s="81"/>
      <c r="P60" s="82"/>
      <c r="Q60" s="52"/>
      <c r="R60" s="52"/>
      <c r="S60" s="52"/>
      <c r="T60" s="52"/>
    </row>
    <row r="61" spans="1:20" s="51" customFormat="1" ht="12.75">
      <c r="A61" s="61"/>
      <c r="B61" s="61"/>
      <c r="C61" s="61"/>
      <c r="D61" s="59"/>
      <c r="E61" s="79"/>
      <c r="F61" s="72"/>
      <c r="G61" s="72"/>
      <c r="H61" s="80"/>
      <c r="I61" s="79"/>
      <c r="J61" s="59"/>
      <c r="K61" s="72"/>
      <c r="L61" s="72"/>
      <c r="M61" s="72"/>
      <c r="N61" s="81"/>
      <c r="O61" s="81"/>
      <c r="P61" s="82"/>
      <c r="Q61" s="52"/>
      <c r="R61" s="52"/>
      <c r="S61" s="52"/>
      <c r="T61" s="52"/>
    </row>
    <row r="62" spans="1:20" s="51" customFormat="1" ht="12.75">
      <c r="A62" s="61"/>
      <c r="B62" s="61"/>
      <c r="C62" s="61"/>
      <c r="D62" s="59"/>
      <c r="E62" s="79"/>
      <c r="F62" s="72"/>
      <c r="G62" s="72"/>
      <c r="H62" s="80"/>
      <c r="I62" s="79"/>
      <c r="J62" s="59"/>
      <c r="K62" s="72"/>
      <c r="L62" s="72"/>
      <c r="M62" s="72"/>
      <c r="N62" s="81"/>
      <c r="O62" s="81"/>
      <c r="P62" s="82"/>
      <c r="Q62" s="52"/>
      <c r="R62" s="52"/>
      <c r="S62" s="52"/>
      <c r="T62" s="52"/>
    </row>
    <row r="63" spans="1:20" s="51" customFormat="1" ht="12.75">
      <c r="A63" s="61"/>
      <c r="B63" s="61"/>
      <c r="C63" s="61"/>
      <c r="D63" s="59"/>
      <c r="E63" s="79"/>
      <c r="F63" s="72"/>
      <c r="G63" s="72"/>
      <c r="H63" s="80"/>
      <c r="I63" s="79"/>
      <c r="J63" s="59"/>
      <c r="K63" s="72"/>
      <c r="L63" s="72"/>
      <c r="M63" s="72"/>
      <c r="N63" s="81"/>
      <c r="O63" s="81"/>
      <c r="P63" s="82"/>
      <c r="Q63" s="52"/>
      <c r="R63" s="52"/>
      <c r="S63" s="52"/>
      <c r="T63" s="52"/>
    </row>
    <row r="64" spans="1:20" s="51" customFormat="1" ht="12.75">
      <c r="A64" s="61"/>
      <c r="B64" s="61"/>
      <c r="C64" s="61"/>
      <c r="D64" s="59"/>
      <c r="E64" s="79"/>
      <c r="F64" s="72"/>
      <c r="G64" s="72"/>
      <c r="H64" s="80"/>
      <c r="I64" s="79"/>
      <c r="J64" s="59"/>
      <c r="K64" s="72"/>
      <c r="L64" s="72"/>
      <c r="M64" s="72"/>
      <c r="N64" s="81"/>
      <c r="O64" s="81"/>
      <c r="P64" s="82"/>
      <c r="Q64" s="52"/>
      <c r="R64" s="52"/>
      <c r="S64" s="52"/>
      <c r="T64" s="52"/>
    </row>
    <row r="65" spans="1:20" s="51" customFormat="1" ht="12.75">
      <c r="A65" s="61"/>
      <c r="B65" s="61"/>
      <c r="C65" s="61"/>
      <c r="D65" s="59"/>
      <c r="E65" s="79"/>
      <c r="F65" s="72"/>
      <c r="G65" s="72"/>
      <c r="H65" s="80"/>
      <c r="I65" s="79"/>
      <c r="J65" s="59"/>
      <c r="K65" s="72"/>
      <c r="L65" s="72"/>
      <c r="M65" s="72"/>
      <c r="N65" s="81"/>
      <c r="O65" s="81"/>
      <c r="P65" s="82"/>
      <c r="Q65" s="52"/>
      <c r="R65" s="52"/>
      <c r="S65" s="52"/>
      <c r="T65" s="52"/>
    </row>
    <row r="66" spans="1:20" s="51" customFormat="1" ht="12.75">
      <c r="A66" s="61"/>
      <c r="B66" s="61"/>
      <c r="C66" s="61"/>
      <c r="D66" s="59"/>
      <c r="E66" s="79"/>
      <c r="F66" s="72"/>
      <c r="G66" s="72"/>
      <c r="H66" s="80"/>
      <c r="I66" s="79"/>
      <c r="J66" s="59"/>
      <c r="K66" s="72"/>
      <c r="L66" s="72"/>
      <c r="M66" s="72"/>
      <c r="N66" s="81"/>
      <c r="O66" s="81"/>
      <c r="P66" s="82"/>
      <c r="Q66" s="52"/>
      <c r="R66" s="52"/>
      <c r="S66" s="52"/>
      <c r="T66" s="52"/>
    </row>
    <row r="67" spans="1:20" s="51" customFormat="1" ht="12.75">
      <c r="A67" s="56"/>
      <c r="B67" s="56"/>
      <c r="C67" s="56"/>
      <c r="D67" s="56"/>
      <c r="E67" s="57"/>
      <c r="F67" s="58"/>
      <c r="G67" s="59"/>
      <c r="H67" s="60"/>
      <c r="I67" s="59"/>
      <c r="J67" s="61"/>
      <c r="K67" s="59"/>
      <c r="L67" s="59"/>
      <c r="M67" s="59"/>
      <c r="N67" s="59"/>
      <c r="O67" s="59"/>
      <c r="P67" s="61"/>
      <c r="Q67" s="52"/>
      <c r="R67" s="52"/>
      <c r="S67" s="52"/>
      <c r="T67" s="52"/>
    </row>
    <row r="68" spans="1:20" s="51" customFormat="1" ht="12.75">
      <c r="A68" s="281" t="s">
        <v>189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52"/>
      <c r="R68" s="52"/>
      <c r="S68" s="52"/>
      <c r="T68" s="52"/>
    </row>
    <row r="69" spans="1:20" s="51" customFormat="1" ht="18.75" customHeight="1">
      <c r="A69" s="281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52"/>
      <c r="R69" s="52"/>
      <c r="S69" s="52"/>
      <c r="T69" s="52"/>
    </row>
    <row r="70" spans="1:20" s="51" customFormat="1" ht="12.75">
      <c r="A70" s="292" t="s">
        <v>1</v>
      </c>
      <c r="B70" s="292" t="s">
        <v>8</v>
      </c>
      <c r="C70" s="292" t="s">
        <v>2</v>
      </c>
      <c r="D70" s="292" t="s">
        <v>3</v>
      </c>
      <c r="E70" s="292" t="s">
        <v>9</v>
      </c>
      <c r="F70" s="292"/>
      <c r="G70" s="292"/>
      <c r="H70" s="292"/>
      <c r="I70" s="292"/>
      <c r="J70" s="292" t="s">
        <v>4</v>
      </c>
      <c r="K70" s="292" t="s">
        <v>0</v>
      </c>
      <c r="L70" s="292"/>
      <c r="M70" s="292"/>
      <c r="N70" s="292"/>
      <c r="O70" s="292"/>
      <c r="P70" s="292" t="s">
        <v>15</v>
      </c>
      <c r="Q70" s="52"/>
      <c r="R70" s="52"/>
      <c r="S70" s="52"/>
      <c r="T70" s="52"/>
    </row>
    <row r="71" spans="1:20" s="51" customFormat="1" ht="38.25">
      <c r="A71" s="292"/>
      <c r="B71" s="292"/>
      <c r="C71" s="292"/>
      <c r="D71" s="292"/>
      <c r="E71" s="62" t="s">
        <v>10</v>
      </c>
      <c r="F71" s="55" t="s">
        <v>11</v>
      </c>
      <c r="G71" s="55" t="s">
        <v>12</v>
      </c>
      <c r="H71" s="63" t="s">
        <v>16</v>
      </c>
      <c r="I71" s="55" t="s">
        <v>14</v>
      </c>
      <c r="J71" s="292"/>
      <c r="K71" s="55" t="s">
        <v>10</v>
      </c>
      <c r="L71" s="55" t="s">
        <v>11</v>
      </c>
      <c r="M71" s="55" t="s">
        <v>12</v>
      </c>
      <c r="N71" s="55" t="s">
        <v>13</v>
      </c>
      <c r="O71" s="55" t="s">
        <v>14</v>
      </c>
      <c r="P71" s="292"/>
      <c r="Q71" s="52"/>
      <c r="R71" s="52"/>
      <c r="S71" s="52"/>
      <c r="T71" s="52"/>
    </row>
    <row r="72" spans="1:20" s="51" customFormat="1" ht="90" customHeight="1">
      <c r="A72" s="64">
        <v>1</v>
      </c>
      <c r="B72" s="54" t="s">
        <v>190</v>
      </c>
      <c r="C72" s="83" t="s">
        <v>191</v>
      </c>
      <c r="D72" s="54" t="s">
        <v>192</v>
      </c>
      <c r="E72" s="66">
        <v>10000000</v>
      </c>
      <c r="F72" s="55"/>
      <c r="G72" s="54"/>
      <c r="H72" s="67"/>
      <c r="I72" s="68">
        <f aca="true" t="shared" si="1" ref="I72:I78">E72</f>
        <v>10000000</v>
      </c>
      <c r="J72" s="54" t="s">
        <v>161</v>
      </c>
      <c r="K72" s="54"/>
      <c r="L72" s="54"/>
      <c r="M72" s="54"/>
      <c r="N72" s="54"/>
      <c r="O72" s="54"/>
      <c r="P72" s="64">
        <v>0</v>
      </c>
      <c r="Q72" s="52"/>
      <c r="R72" s="52"/>
      <c r="S72" s="52"/>
      <c r="T72" s="52"/>
    </row>
    <row r="73" spans="1:20" s="51" customFormat="1" ht="88.5" customHeight="1">
      <c r="A73" s="64">
        <f>A72+1</f>
        <v>2</v>
      </c>
      <c r="B73" s="54" t="s">
        <v>190</v>
      </c>
      <c r="C73" s="83" t="s">
        <v>193</v>
      </c>
      <c r="D73" s="54" t="s">
        <v>194</v>
      </c>
      <c r="E73" s="66">
        <v>10000000</v>
      </c>
      <c r="F73" s="55"/>
      <c r="G73" s="54"/>
      <c r="H73" s="67"/>
      <c r="I73" s="68">
        <f t="shared" si="1"/>
        <v>10000000</v>
      </c>
      <c r="J73" s="54" t="s">
        <v>161</v>
      </c>
      <c r="K73" s="54"/>
      <c r="L73" s="54"/>
      <c r="M73" s="54"/>
      <c r="N73" s="54"/>
      <c r="O73" s="54"/>
      <c r="P73" s="64">
        <v>0</v>
      </c>
      <c r="Q73" s="52"/>
      <c r="R73" s="52"/>
      <c r="S73" s="52"/>
      <c r="T73" s="52"/>
    </row>
    <row r="74" spans="1:20" s="51" customFormat="1" ht="79.5" customHeight="1">
      <c r="A74" s="64">
        <f>A73+1</f>
        <v>3</v>
      </c>
      <c r="B74" s="54" t="s">
        <v>190</v>
      </c>
      <c r="C74" s="83" t="s">
        <v>195</v>
      </c>
      <c r="D74" s="54" t="s">
        <v>196</v>
      </c>
      <c r="E74" s="66">
        <v>10000000</v>
      </c>
      <c r="F74" s="55"/>
      <c r="G74" s="54"/>
      <c r="H74" s="67"/>
      <c r="I74" s="68">
        <f t="shared" si="1"/>
        <v>10000000</v>
      </c>
      <c r="J74" s="54" t="s">
        <v>161</v>
      </c>
      <c r="K74" s="54"/>
      <c r="L74" s="54"/>
      <c r="M74" s="54"/>
      <c r="N74" s="54"/>
      <c r="O74" s="54"/>
      <c r="P74" s="64">
        <v>0</v>
      </c>
      <c r="Q74" s="52"/>
      <c r="R74" s="52"/>
      <c r="S74" s="52"/>
      <c r="T74" s="52"/>
    </row>
    <row r="75" spans="1:20" s="51" customFormat="1" ht="88.5" customHeight="1">
      <c r="A75" s="64">
        <f>A74+1</f>
        <v>4</v>
      </c>
      <c r="B75" s="54" t="s">
        <v>190</v>
      </c>
      <c r="C75" s="83" t="s">
        <v>197</v>
      </c>
      <c r="D75" s="54" t="s">
        <v>198</v>
      </c>
      <c r="E75" s="66">
        <v>10000000</v>
      </c>
      <c r="F75" s="55"/>
      <c r="G75" s="54"/>
      <c r="H75" s="67"/>
      <c r="I75" s="68">
        <f t="shared" si="1"/>
        <v>10000000</v>
      </c>
      <c r="J75" s="54" t="s">
        <v>161</v>
      </c>
      <c r="K75" s="54"/>
      <c r="L75" s="54"/>
      <c r="M75" s="54"/>
      <c r="N75" s="54"/>
      <c r="O75" s="54"/>
      <c r="P75" s="64">
        <v>0</v>
      </c>
      <c r="Q75" s="52"/>
      <c r="R75" s="52"/>
      <c r="S75" s="52"/>
      <c r="T75" s="52"/>
    </row>
    <row r="76" spans="1:20" s="51" customFormat="1" ht="51">
      <c r="A76" s="64">
        <f>A75+1</f>
        <v>5</v>
      </c>
      <c r="B76" s="54" t="s">
        <v>190</v>
      </c>
      <c r="C76" s="54" t="s">
        <v>199</v>
      </c>
      <c r="D76" s="65" t="s">
        <v>163</v>
      </c>
      <c r="E76" s="66">
        <v>10000000</v>
      </c>
      <c r="F76" s="55"/>
      <c r="G76" s="54"/>
      <c r="H76" s="67"/>
      <c r="I76" s="68">
        <f t="shared" si="1"/>
        <v>10000000</v>
      </c>
      <c r="J76" s="54" t="s">
        <v>161</v>
      </c>
      <c r="K76" s="54"/>
      <c r="L76" s="54"/>
      <c r="M76" s="54"/>
      <c r="N76" s="54"/>
      <c r="O76" s="54"/>
      <c r="P76" s="64">
        <v>0</v>
      </c>
      <c r="Q76" s="52"/>
      <c r="R76" s="52"/>
      <c r="S76" s="52"/>
      <c r="T76" s="52"/>
    </row>
    <row r="77" spans="1:20" s="51" customFormat="1" ht="54" customHeight="1">
      <c r="A77" s="64">
        <f>A76+1</f>
        <v>6</v>
      </c>
      <c r="B77" s="54" t="s">
        <v>190</v>
      </c>
      <c r="C77" s="54" t="s">
        <v>200</v>
      </c>
      <c r="D77" s="65" t="s">
        <v>201</v>
      </c>
      <c r="E77" s="66">
        <v>9000000</v>
      </c>
      <c r="F77" s="55"/>
      <c r="G77" s="54"/>
      <c r="H77" s="67"/>
      <c r="I77" s="68">
        <f t="shared" si="1"/>
        <v>9000000</v>
      </c>
      <c r="J77" s="54" t="s">
        <v>161</v>
      </c>
      <c r="K77" s="54"/>
      <c r="L77" s="54"/>
      <c r="M77" s="54"/>
      <c r="N77" s="54"/>
      <c r="O77" s="54"/>
      <c r="P77" s="64">
        <v>0</v>
      </c>
      <c r="Q77" s="52"/>
      <c r="R77" s="52"/>
      <c r="S77" s="52"/>
      <c r="T77" s="52"/>
    </row>
    <row r="78" spans="1:20" s="51" customFormat="1" ht="12.75">
      <c r="A78" s="289" t="s">
        <v>5</v>
      </c>
      <c r="B78" s="290"/>
      <c r="C78" s="290"/>
      <c r="D78" s="291"/>
      <c r="E78" s="69">
        <f>SUM(E72:E77)</f>
        <v>59000000</v>
      </c>
      <c r="F78" s="55"/>
      <c r="G78" s="55"/>
      <c r="H78" s="63"/>
      <c r="I78" s="62">
        <f t="shared" si="1"/>
        <v>59000000</v>
      </c>
      <c r="J78" s="55"/>
      <c r="K78" s="55"/>
      <c r="L78" s="55"/>
      <c r="M78" s="55"/>
      <c r="N78" s="55"/>
      <c r="O78" s="55"/>
      <c r="P78" s="70">
        <v>0</v>
      </c>
      <c r="Q78" s="52"/>
      <c r="R78" s="52"/>
      <c r="S78" s="52"/>
      <c r="T78" s="52"/>
    </row>
    <row r="79" spans="1:20" s="51" customFormat="1" ht="12.75">
      <c r="A79" s="71"/>
      <c r="B79" s="59"/>
      <c r="C79" s="59"/>
      <c r="D79" s="72"/>
      <c r="E79" s="73"/>
      <c r="F79" s="58"/>
      <c r="G79" s="59"/>
      <c r="H79" s="60"/>
      <c r="I79" s="59"/>
      <c r="J79" s="59"/>
      <c r="K79" s="59"/>
      <c r="L79" s="59"/>
      <c r="M79" s="59"/>
      <c r="N79" s="59"/>
      <c r="O79" s="59"/>
      <c r="P79" s="74"/>
      <c r="Q79" s="52"/>
      <c r="R79" s="52"/>
      <c r="S79" s="52"/>
      <c r="T79" s="52"/>
    </row>
    <row r="80" spans="1:20" s="51" customFormat="1" ht="12.75">
      <c r="A80" s="71"/>
      <c r="B80" s="59"/>
      <c r="C80" s="59"/>
      <c r="D80" s="72"/>
      <c r="E80" s="73"/>
      <c r="F80" s="58"/>
      <c r="G80" s="59"/>
      <c r="H80" s="60"/>
      <c r="I80" s="59"/>
      <c r="J80" s="59"/>
      <c r="K80" s="59"/>
      <c r="L80" s="59"/>
      <c r="M80" s="59"/>
      <c r="N80" s="59"/>
      <c r="O80" s="59"/>
      <c r="P80" s="74"/>
      <c r="Q80" s="52"/>
      <c r="R80" s="52"/>
      <c r="S80" s="52"/>
      <c r="T80" s="52"/>
    </row>
    <row r="81" spans="1:16" ht="12.75">
      <c r="A81" s="75"/>
      <c r="B81" s="76"/>
      <c r="C81" s="76"/>
      <c r="D81" s="76"/>
      <c r="E81" s="77"/>
      <c r="F81" s="76"/>
      <c r="G81" s="76"/>
      <c r="H81" s="78"/>
      <c r="I81" s="76"/>
      <c r="J81" s="76"/>
      <c r="K81" s="76"/>
      <c r="L81" s="76"/>
      <c r="M81" s="76"/>
      <c r="N81" s="76"/>
      <c r="O81" s="76"/>
      <c r="P81" s="76"/>
    </row>
    <row r="82" spans="1:16" ht="12.75">
      <c r="A82" s="75"/>
      <c r="B82" s="76"/>
      <c r="C82" s="76"/>
      <c r="D82" s="76"/>
      <c r="E82" s="77"/>
      <c r="F82" s="76"/>
      <c r="G82" s="76"/>
      <c r="H82" s="78"/>
      <c r="I82" s="76"/>
      <c r="J82" s="76"/>
      <c r="K82" s="76"/>
      <c r="L82" s="76"/>
      <c r="M82" s="76"/>
      <c r="N82" s="76"/>
      <c r="O82" s="76"/>
      <c r="P82" s="76"/>
    </row>
    <row r="83" spans="1:16" ht="12.75">
      <c r="A83" s="75"/>
      <c r="B83" s="76"/>
      <c r="C83" s="76"/>
      <c r="D83" s="76"/>
      <c r="E83" s="77"/>
      <c r="F83" s="76"/>
      <c r="G83" s="76"/>
      <c r="H83" s="78"/>
      <c r="I83" s="76"/>
      <c r="J83" s="76"/>
      <c r="K83" s="76"/>
      <c r="L83" s="76"/>
      <c r="M83" s="76"/>
      <c r="N83" s="76"/>
      <c r="O83" s="76"/>
      <c r="P83" s="76"/>
    </row>
    <row r="84" spans="1:16" ht="12.75">
      <c r="A84" s="75"/>
      <c r="B84" s="76"/>
      <c r="C84" s="76"/>
      <c r="D84" s="76"/>
      <c r="E84" s="77"/>
      <c r="F84" s="76"/>
      <c r="G84" s="76"/>
      <c r="H84" s="78"/>
      <c r="I84" s="76"/>
      <c r="J84" s="76"/>
      <c r="K84" s="76"/>
      <c r="L84" s="76"/>
      <c r="M84" s="76"/>
      <c r="N84" s="76"/>
      <c r="O84" s="76"/>
      <c r="P84" s="76"/>
    </row>
    <row r="85" spans="1:16" ht="12.75">
      <c r="A85" s="75"/>
      <c r="B85" s="76"/>
      <c r="C85" s="76"/>
      <c r="D85" s="76"/>
      <c r="E85" s="77"/>
      <c r="F85" s="76"/>
      <c r="G85" s="76"/>
      <c r="H85" s="78"/>
      <c r="I85" s="76"/>
      <c r="J85" s="76"/>
      <c r="K85" s="76"/>
      <c r="L85" s="76"/>
      <c r="M85" s="76"/>
      <c r="N85" s="76"/>
      <c r="O85" s="76"/>
      <c r="P85" s="76"/>
    </row>
    <row r="86" spans="1:16" ht="12.75">
      <c r="A86" s="75"/>
      <c r="B86" s="76"/>
      <c r="C86" s="76"/>
      <c r="D86" s="76"/>
      <c r="E86" s="77"/>
      <c r="F86" s="76"/>
      <c r="G86" s="76"/>
      <c r="H86" s="78"/>
      <c r="I86" s="76"/>
      <c r="J86" s="76"/>
      <c r="K86" s="76"/>
      <c r="L86" s="76"/>
      <c r="M86" s="76"/>
      <c r="N86" s="76"/>
      <c r="O86" s="76"/>
      <c r="P86" s="76"/>
    </row>
    <row r="87" spans="1:16" ht="12.75">
      <c r="A87" s="75"/>
      <c r="B87" s="76"/>
      <c r="C87" s="76"/>
      <c r="D87" s="76"/>
      <c r="E87" s="77"/>
      <c r="F87" s="76"/>
      <c r="G87" s="76"/>
      <c r="H87" s="78"/>
      <c r="I87" s="76"/>
      <c r="J87" s="76"/>
      <c r="K87" s="76"/>
      <c r="L87" s="76"/>
      <c r="M87" s="76"/>
      <c r="N87" s="76"/>
      <c r="O87" s="76"/>
      <c r="P87" s="76"/>
    </row>
    <row r="88" spans="1:16" ht="12.75">
      <c r="A88" s="75"/>
      <c r="B88" s="76"/>
      <c r="C88" s="76"/>
      <c r="D88" s="76"/>
      <c r="E88" s="77"/>
      <c r="F88" s="76"/>
      <c r="G88" s="76"/>
      <c r="H88" s="78"/>
      <c r="I88" s="76"/>
      <c r="J88" s="76"/>
      <c r="K88" s="76"/>
      <c r="L88" s="76"/>
      <c r="M88" s="76"/>
      <c r="N88" s="76"/>
      <c r="O88" s="76"/>
      <c r="P88" s="76"/>
    </row>
    <row r="89" spans="1:16" ht="12.75">
      <c r="A89" s="75"/>
      <c r="B89" s="76"/>
      <c r="C89" s="76"/>
      <c r="D89" s="76"/>
      <c r="E89" s="77"/>
      <c r="F89" s="76"/>
      <c r="G89" s="76"/>
      <c r="H89" s="78"/>
      <c r="I89" s="76"/>
      <c r="J89" s="76"/>
      <c r="K89" s="76"/>
      <c r="L89" s="76"/>
      <c r="M89" s="76"/>
      <c r="N89" s="76"/>
      <c r="O89" s="76"/>
      <c r="P89" s="76"/>
    </row>
    <row r="90" spans="1:16" ht="12.75">
      <c r="A90" s="75"/>
      <c r="B90" s="76"/>
      <c r="C90" s="76"/>
      <c r="D90" s="76"/>
      <c r="E90" s="77"/>
      <c r="F90" s="76"/>
      <c r="G90" s="76"/>
      <c r="H90" s="78"/>
      <c r="I90" s="76"/>
      <c r="J90" s="76"/>
      <c r="K90" s="76"/>
      <c r="L90" s="76"/>
      <c r="M90" s="76"/>
      <c r="N90" s="76"/>
      <c r="O90" s="76"/>
      <c r="P90" s="76"/>
    </row>
    <row r="91" spans="1:16" ht="12.75">
      <c r="A91" s="75"/>
      <c r="B91" s="76"/>
      <c r="C91" s="76"/>
      <c r="D91" s="76"/>
      <c r="E91" s="77"/>
      <c r="F91" s="76"/>
      <c r="G91" s="76"/>
      <c r="H91" s="78"/>
      <c r="I91" s="76"/>
      <c r="J91" s="76"/>
      <c r="K91" s="76"/>
      <c r="L91" s="76"/>
      <c r="M91" s="76"/>
      <c r="N91" s="76"/>
      <c r="O91" s="76"/>
      <c r="P91" s="76"/>
    </row>
    <row r="92" spans="1:16" ht="12.75">
      <c r="A92" s="75"/>
      <c r="B92" s="76"/>
      <c r="C92" s="76"/>
      <c r="D92" s="76"/>
      <c r="E92" s="77"/>
      <c r="F92" s="76"/>
      <c r="G92" s="76"/>
      <c r="H92" s="78"/>
      <c r="I92" s="76"/>
      <c r="J92" s="76"/>
      <c r="K92" s="76"/>
      <c r="L92" s="76"/>
      <c r="M92" s="76"/>
      <c r="N92" s="76"/>
      <c r="O92" s="76"/>
      <c r="P92" s="76"/>
    </row>
    <row r="93" spans="1:16" ht="12.75">
      <c r="A93" s="75"/>
      <c r="B93" s="76"/>
      <c r="C93" s="76"/>
      <c r="D93" s="76"/>
      <c r="E93" s="77"/>
      <c r="F93" s="76"/>
      <c r="G93" s="76"/>
      <c r="H93" s="78"/>
      <c r="I93" s="76"/>
      <c r="J93" s="76"/>
      <c r="K93" s="76"/>
      <c r="L93" s="76"/>
      <c r="M93" s="76"/>
      <c r="N93" s="76"/>
      <c r="O93" s="76"/>
      <c r="P93" s="76"/>
    </row>
    <row r="94" spans="1:16" ht="12.75">
      <c r="A94" s="75"/>
      <c r="B94" s="76"/>
      <c r="C94" s="76"/>
      <c r="D94" s="76"/>
      <c r="E94" s="77"/>
      <c r="F94" s="76"/>
      <c r="G94" s="76"/>
      <c r="H94" s="78"/>
      <c r="I94" s="76"/>
      <c r="J94" s="76"/>
      <c r="K94" s="76"/>
      <c r="L94" s="76"/>
      <c r="M94" s="76"/>
      <c r="N94" s="76"/>
      <c r="O94" s="76"/>
      <c r="P94" s="76"/>
    </row>
  </sheetData>
  <sheetProtection/>
  <mergeCells count="35">
    <mergeCell ref="D3:D4"/>
    <mergeCell ref="A27:P27"/>
    <mergeCell ref="A28:P28"/>
    <mergeCell ref="B10:D10"/>
    <mergeCell ref="E3:I3"/>
    <mergeCell ref="J3:J4"/>
    <mergeCell ref="K3:O3"/>
    <mergeCell ref="P3:P4"/>
    <mergeCell ref="P70:P71"/>
    <mergeCell ref="C70:C71"/>
    <mergeCell ref="D70:D71"/>
    <mergeCell ref="B59:D59"/>
    <mergeCell ref="D29:D30"/>
    <mergeCell ref="J29:J30"/>
    <mergeCell ref="P29:P30"/>
    <mergeCell ref="A31:A33"/>
    <mergeCell ref="A78:D78"/>
    <mergeCell ref="A68:P68"/>
    <mergeCell ref="A69:P69"/>
    <mergeCell ref="A70:A71"/>
    <mergeCell ref="B70:B71"/>
    <mergeCell ref="A34:A38"/>
    <mergeCell ref="E70:I70"/>
    <mergeCell ref="J70:J71"/>
    <mergeCell ref="K70:O70"/>
    <mergeCell ref="A1:P1"/>
    <mergeCell ref="A2:P2"/>
    <mergeCell ref="A29:A30"/>
    <mergeCell ref="B29:B30"/>
    <mergeCell ref="C29:C30"/>
    <mergeCell ref="E29:I29"/>
    <mergeCell ref="K29:O29"/>
    <mergeCell ref="A3:A4"/>
    <mergeCell ref="B3:B4"/>
    <mergeCell ref="C3:C4"/>
  </mergeCells>
  <printOptions horizontalCentered="1" verticalCentered="1"/>
  <pageMargins left="0.14" right="0.16" top="0.23" bottom="0.17" header="0.18" footer="0.1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03">
      <selection activeCell="A2" sqref="A2:IV2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3.140625" style="0" customWidth="1"/>
    <col min="4" max="4" width="14.00390625" style="0" customWidth="1"/>
    <col min="5" max="5" width="11.00390625" style="0" customWidth="1"/>
    <col min="6" max="6" width="4.57421875" style="0" customWidth="1"/>
    <col min="7" max="7" width="7.7109375" style="0" customWidth="1"/>
    <col min="8" max="8" width="11.57421875" style="0" customWidth="1"/>
    <col min="9" max="9" width="11.8515625" style="0" customWidth="1"/>
    <col min="10" max="10" width="10.421875" style="0" customWidth="1"/>
    <col min="14" max="14" width="11.8515625" style="0" customWidth="1"/>
    <col min="15" max="15" width="11.140625" style="0" customWidth="1"/>
  </cols>
  <sheetData>
    <row r="1" spans="1:16" ht="12.75">
      <c r="A1" s="280" t="s">
        <v>233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13.5" thickBot="1">
      <c r="A2" s="281" t="s">
        <v>160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12.75">
      <c r="A3" s="282" t="s">
        <v>1</v>
      </c>
      <c r="B3" s="282" t="s">
        <v>8</v>
      </c>
      <c r="C3" s="282" t="s">
        <v>2</v>
      </c>
      <c r="D3" s="282" t="s">
        <v>3</v>
      </c>
      <c r="E3" s="284" t="s">
        <v>9</v>
      </c>
      <c r="F3" s="285"/>
      <c r="G3" s="285"/>
      <c r="H3" s="285"/>
      <c r="I3" s="286"/>
      <c r="J3" s="294" t="s">
        <v>4</v>
      </c>
      <c r="K3" s="284" t="s">
        <v>0</v>
      </c>
      <c r="L3" s="285"/>
      <c r="M3" s="285"/>
      <c r="N3" s="285"/>
      <c r="O3" s="286"/>
      <c r="P3" s="294" t="s">
        <v>15</v>
      </c>
    </row>
    <row r="4" spans="1:16" ht="39" thickBot="1">
      <c r="A4" s="283"/>
      <c r="B4" s="283"/>
      <c r="C4" s="283"/>
      <c r="D4" s="283"/>
      <c r="E4" s="84" t="s">
        <v>10</v>
      </c>
      <c r="F4" s="85" t="s">
        <v>11</v>
      </c>
      <c r="G4" s="85" t="s">
        <v>12</v>
      </c>
      <c r="H4" s="86" t="s">
        <v>16</v>
      </c>
      <c r="I4" s="85" t="s">
        <v>14</v>
      </c>
      <c r="J4" s="283"/>
      <c r="K4" s="85" t="s">
        <v>10</v>
      </c>
      <c r="L4" s="85" t="s">
        <v>11</v>
      </c>
      <c r="M4" s="85" t="s">
        <v>12</v>
      </c>
      <c r="N4" s="85" t="s">
        <v>13</v>
      </c>
      <c r="O4" s="85" t="s">
        <v>14</v>
      </c>
      <c r="P4" s="283"/>
    </row>
    <row r="5" spans="1:16" ht="65.25" thickBot="1" thickTop="1">
      <c r="A5" s="102">
        <v>1</v>
      </c>
      <c r="B5" s="121" t="s">
        <v>225</v>
      </c>
      <c r="C5" s="121" t="s">
        <v>18</v>
      </c>
      <c r="D5" s="121" t="s">
        <v>223</v>
      </c>
      <c r="E5" s="122"/>
      <c r="F5" s="123"/>
      <c r="G5" s="123"/>
      <c r="H5" s="124">
        <v>4500000</v>
      </c>
      <c r="I5" s="122">
        <f>H5</f>
        <v>4500000</v>
      </c>
      <c r="J5" s="137">
        <v>0</v>
      </c>
      <c r="K5" s="123">
        <v>0</v>
      </c>
      <c r="L5" s="123">
        <v>0</v>
      </c>
      <c r="M5" s="123">
        <v>0</v>
      </c>
      <c r="N5" s="124">
        <v>4500000</v>
      </c>
      <c r="O5" s="122">
        <f>N5</f>
        <v>4500000</v>
      </c>
      <c r="P5" s="138">
        <v>1</v>
      </c>
    </row>
    <row r="6" spans="1:16" ht="65.25" thickBot="1" thickTop="1">
      <c r="A6" s="108">
        <v>2</v>
      </c>
      <c r="B6" s="125" t="s">
        <v>225</v>
      </c>
      <c r="C6" s="149" t="s">
        <v>226</v>
      </c>
      <c r="D6" s="125" t="s">
        <v>227</v>
      </c>
      <c r="E6" s="126"/>
      <c r="F6" s="127"/>
      <c r="G6" s="127"/>
      <c r="H6" s="128">
        <v>8250000</v>
      </c>
      <c r="I6" s="126">
        <f>H6</f>
        <v>8250000</v>
      </c>
      <c r="J6" s="137">
        <v>0</v>
      </c>
      <c r="K6" s="123">
        <v>0</v>
      </c>
      <c r="L6" s="123">
        <v>0</v>
      </c>
      <c r="M6" s="123">
        <v>0</v>
      </c>
      <c r="N6" s="128">
        <v>8250000</v>
      </c>
      <c r="O6" s="126">
        <f>N6</f>
        <v>8250000</v>
      </c>
      <c r="P6" s="138">
        <v>1</v>
      </c>
    </row>
    <row r="7" spans="1:16" ht="52.5" thickBot="1" thickTop="1">
      <c r="A7" s="108">
        <v>3</v>
      </c>
      <c r="B7" s="125" t="s">
        <v>225</v>
      </c>
      <c r="C7" s="125" t="s">
        <v>213</v>
      </c>
      <c r="D7" s="125" t="s">
        <v>228</v>
      </c>
      <c r="E7" s="126"/>
      <c r="F7" s="127"/>
      <c r="G7" s="127"/>
      <c r="H7" s="128">
        <v>4000000</v>
      </c>
      <c r="I7" s="126">
        <f>H7</f>
        <v>4000000</v>
      </c>
      <c r="J7" s="137">
        <v>0</v>
      </c>
      <c r="K7" s="123">
        <v>0</v>
      </c>
      <c r="L7" s="123">
        <v>0</v>
      </c>
      <c r="M7" s="123">
        <v>0</v>
      </c>
      <c r="N7" s="128">
        <v>4000000</v>
      </c>
      <c r="O7" s="126">
        <f>N7</f>
        <v>4000000</v>
      </c>
      <c r="P7" s="138">
        <v>1</v>
      </c>
    </row>
    <row r="8" spans="1:16" ht="129" thickBot="1" thickTop="1">
      <c r="A8" s="108">
        <v>4</v>
      </c>
      <c r="B8" s="125" t="s">
        <v>225</v>
      </c>
      <c r="C8" s="125"/>
      <c r="D8" s="125" t="s">
        <v>229</v>
      </c>
      <c r="E8" s="126"/>
      <c r="F8" s="127"/>
      <c r="G8" s="127"/>
      <c r="H8" s="128">
        <v>11770990</v>
      </c>
      <c r="I8" s="126">
        <f>H8</f>
        <v>11770990</v>
      </c>
      <c r="J8" s="137">
        <v>0</v>
      </c>
      <c r="K8" s="123">
        <v>0</v>
      </c>
      <c r="L8" s="123">
        <v>0</v>
      </c>
      <c r="M8" s="123">
        <v>0</v>
      </c>
      <c r="N8" s="128">
        <v>11770990</v>
      </c>
      <c r="O8" s="126">
        <f>N8</f>
        <v>11770990</v>
      </c>
      <c r="P8" s="138">
        <v>1</v>
      </c>
    </row>
    <row r="9" spans="1:16" ht="78" thickBot="1" thickTop="1">
      <c r="A9" s="108">
        <v>5</v>
      </c>
      <c r="B9" s="125" t="s">
        <v>225</v>
      </c>
      <c r="C9" s="125" t="s">
        <v>18</v>
      </c>
      <c r="D9" s="125" t="s">
        <v>230</v>
      </c>
      <c r="E9" s="126"/>
      <c r="F9" s="127"/>
      <c r="G9" s="127"/>
      <c r="H9" s="128">
        <v>4080000</v>
      </c>
      <c r="I9" s="126">
        <f>H9</f>
        <v>4080000</v>
      </c>
      <c r="J9" s="137">
        <v>0</v>
      </c>
      <c r="K9" s="123">
        <v>0</v>
      </c>
      <c r="L9" s="123">
        <v>0</v>
      </c>
      <c r="M9" s="123">
        <v>0</v>
      </c>
      <c r="N9" s="128">
        <v>4080000</v>
      </c>
      <c r="O9" s="126">
        <f>N9</f>
        <v>4080000</v>
      </c>
      <c r="P9" s="138">
        <v>1</v>
      </c>
    </row>
    <row r="10" spans="1:16" ht="14.25" thickBot="1" thickTop="1">
      <c r="A10" s="114"/>
      <c r="B10" s="296" t="s">
        <v>231</v>
      </c>
      <c r="C10" s="296"/>
      <c r="D10" s="296"/>
      <c r="E10" s="129"/>
      <c r="F10" s="130"/>
      <c r="G10" s="130"/>
      <c r="H10" s="131">
        <f>SUM(H5:H9)</f>
        <v>32600990</v>
      </c>
      <c r="I10" s="131">
        <f>SUM(I5:I9)</f>
        <v>32600990</v>
      </c>
      <c r="J10" s="137">
        <v>0</v>
      </c>
      <c r="K10" s="123">
        <v>0</v>
      </c>
      <c r="L10" s="123">
        <v>0</v>
      </c>
      <c r="M10" s="123">
        <v>0</v>
      </c>
      <c r="N10" s="131">
        <f>SUM(N5:N9)</f>
        <v>32600990</v>
      </c>
      <c r="O10" s="131">
        <f>SUM(O5:O9)</f>
        <v>32600990</v>
      </c>
      <c r="P10" s="138">
        <v>1</v>
      </c>
    </row>
    <row r="11" spans="1:16" ht="13.5" thickTop="1">
      <c r="A11" s="48"/>
      <c r="B11" s="132"/>
      <c r="C11" s="132"/>
      <c r="D11" s="132"/>
      <c r="E11" s="133"/>
      <c r="F11" s="134"/>
      <c r="G11" s="134"/>
      <c r="H11" s="135"/>
      <c r="I11" s="133"/>
      <c r="J11" s="132"/>
      <c r="K11" s="134"/>
      <c r="L11" s="134"/>
      <c r="M11" s="134"/>
      <c r="N11" s="134"/>
      <c r="O11" s="134"/>
      <c r="P11" s="134"/>
    </row>
    <row r="12" spans="1:16" ht="12.75">
      <c r="A12" s="48"/>
      <c r="B12" s="132"/>
      <c r="C12" s="132"/>
      <c r="D12" s="132"/>
      <c r="E12" s="133"/>
      <c r="F12" s="134"/>
      <c r="G12" s="134"/>
      <c r="H12" s="135"/>
      <c r="I12" s="133"/>
      <c r="J12" s="132"/>
      <c r="K12" s="134"/>
      <c r="L12" s="134"/>
      <c r="M12" s="134"/>
      <c r="N12" s="134"/>
      <c r="O12" s="134"/>
      <c r="P12" s="134"/>
    </row>
    <row r="13" spans="1:16" ht="12.75">
      <c r="A13" s="48"/>
      <c r="B13" s="132"/>
      <c r="C13" s="132"/>
      <c r="D13" s="132"/>
      <c r="E13" s="133"/>
      <c r="F13" s="134"/>
      <c r="G13" s="134"/>
      <c r="H13" s="135"/>
      <c r="I13" s="133"/>
      <c r="J13" s="132"/>
      <c r="K13" s="134"/>
      <c r="L13" s="134"/>
      <c r="M13" s="134"/>
      <c r="N13" s="134"/>
      <c r="O13" s="134"/>
      <c r="P13" s="134"/>
    </row>
    <row r="14" spans="1:16" ht="12.75">
      <c r="A14" s="48"/>
      <c r="B14" s="132"/>
      <c r="C14" s="132"/>
      <c r="D14" s="132"/>
      <c r="E14" s="133"/>
      <c r="F14" s="134"/>
      <c r="G14" s="134"/>
      <c r="H14" s="135"/>
      <c r="I14" s="133"/>
      <c r="J14" s="132"/>
      <c r="K14" s="134"/>
      <c r="L14" s="134"/>
      <c r="M14" s="134"/>
      <c r="N14" s="134"/>
      <c r="O14" s="134"/>
      <c r="P14" s="134"/>
    </row>
    <row r="15" spans="1:16" ht="12.75">
      <c r="A15" s="48"/>
      <c r="B15" s="132"/>
      <c r="C15" s="132"/>
      <c r="D15" s="132"/>
      <c r="E15" s="133"/>
      <c r="F15" s="134"/>
      <c r="G15" s="134"/>
      <c r="H15" s="135"/>
      <c r="I15" s="133"/>
      <c r="J15" s="132"/>
      <c r="K15" s="134"/>
      <c r="L15" s="134"/>
      <c r="M15" s="134"/>
      <c r="N15" s="134"/>
      <c r="O15" s="134"/>
      <c r="P15" s="134"/>
    </row>
    <row r="16" spans="1:16" ht="12.75">
      <c r="A16" s="48"/>
      <c r="B16" s="132"/>
      <c r="C16" s="132"/>
      <c r="D16" s="132"/>
      <c r="E16" s="133"/>
      <c r="F16" s="134"/>
      <c r="G16" s="134"/>
      <c r="H16" s="135"/>
      <c r="I16" s="133"/>
      <c r="J16" s="132"/>
      <c r="K16" s="134"/>
      <c r="L16" s="134"/>
      <c r="M16" s="134"/>
      <c r="N16" s="134"/>
      <c r="O16" s="134"/>
      <c r="P16" s="134"/>
    </row>
    <row r="17" spans="1:16" ht="12.75">
      <c r="A17" s="48"/>
      <c r="B17" s="101"/>
      <c r="C17" s="101"/>
      <c r="D17" s="101"/>
      <c r="E17" s="49"/>
      <c r="F17" s="47"/>
      <c r="G17" s="47"/>
      <c r="H17" s="50"/>
      <c r="I17" s="49"/>
      <c r="J17" s="101"/>
      <c r="K17" s="47"/>
      <c r="L17" s="47"/>
      <c r="M17" s="47"/>
      <c r="N17" s="47"/>
      <c r="O17" s="47"/>
      <c r="P17" s="47"/>
    </row>
    <row r="18" spans="1:16" ht="12.75">
      <c r="A18" s="48"/>
      <c r="B18" s="101"/>
      <c r="C18" s="101"/>
      <c r="D18" s="101"/>
      <c r="E18" s="49"/>
      <c r="F18" s="47"/>
      <c r="G18" s="47"/>
      <c r="H18" s="50"/>
      <c r="I18" s="49"/>
      <c r="J18" s="101"/>
      <c r="K18" s="47"/>
      <c r="L18" s="47"/>
      <c r="M18" s="47"/>
      <c r="N18" s="47"/>
      <c r="O18" s="47"/>
      <c r="P18" s="47"/>
    </row>
    <row r="19" spans="1:16" ht="12.75">
      <c r="A19" s="48"/>
      <c r="B19" s="101"/>
      <c r="C19" s="101"/>
      <c r="D19" s="101"/>
      <c r="E19" s="49"/>
      <c r="F19" s="47"/>
      <c r="G19" s="47"/>
      <c r="H19" s="50"/>
      <c r="I19" s="49"/>
      <c r="J19" s="101"/>
      <c r="K19" s="47"/>
      <c r="L19" s="47"/>
      <c r="M19" s="47"/>
      <c r="N19" s="47"/>
      <c r="O19" s="47"/>
      <c r="P19" s="47"/>
    </row>
    <row r="20" spans="1:16" ht="12.75">
      <c r="A20" s="48"/>
      <c r="B20" s="101"/>
      <c r="C20" s="101"/>
      <c r="D20" s="101"/>
      <c r="E20" s="49"/>
      <c r="F20" s="47"/>
      <c r="G20" s="47"/>
      <c r="H20" s="50"/>
      <c r="I20" s="49"/>
      <c r="J20" s="101"/>
      <c r="K20" s="47"/>
      <c r="L20" s="47"/>
      <c r="M20" s="47"/>
      <c r="N20" s="47"/>
      <c r="O20" s="47"/>
      <c r="P20" s="47"/>
    </row>
    <row r="21" spans="1:16" ht="12.75">
      <c r="A21" s="48"/>
      <c r="B21" s="101"/>
      <c r="C21" s="101"/>
      <c r="D21" s="101"/>
      <c r="E21" s="49"/>
      <c r="F21" s="47"/>
      <c r="G21" s="47"/>
      <c r="H21" s="50"/>
      <c r="I21" s="49"/>
      <c r="J21" s="101"/>
      <c r="K21" s="47"/>
      <c r="L21" s="47"/>
      <c r="M21" s="47"/>
      <c r="N21" s="47"/>
      <c r="O21" s="47"/>
      <c r="P21" s="47"/>
    </row>
    <row r="22" spans="1:16" ht="12.75">
      <c r="A22" s="48"/>
      <c r="B22" s="101"/>
      <c r="C22" s="101"/>
      <c r="D22" s="101"/>
      <c r="E22" s="49"/>
      <c r="F22" s="47"/>
      <c r="G22" s="47"/>
      <c r="H22" s="50"/>
      <c r="I22" s="49"/>
      <c r="J22" s="101"/>
      <c r="K22" s="47"/>
      <c r="L22" s="47"/>
      <c r="M22" s="47"/>
      <c r="N22" s="47"/>
      <c r="O22" s="47"/>
      <c r="P22" s="47"/>
    </row>
    <row r="23" spans="1:16" ht="12.75">
      <c r="A23" s="48"/>
      <c r="B23" s="101"/>
      <c r="C23" s="101"/>
      <c r="D23" s="101"/>
      <c r="E23" s="49"/>
      <c r="F23" s="47"/>
      <c r="G23" s="47"/>
      <c r="H23" s="50"/>
      <c r="I23" s="49"/>
      <c r="J23" s="101"/>
      <c r="K23" s="47"/>
      <c r="L23" s="47"/>
      <c r="M23" s="47"/>
      <c r="N23" s="47"/>
      <c r="O23" s="47"/>
      <c r="P23" s="47"/>
    </row>
    <row r="24" spans="1:16" ht="12.75">
      <c r="A24" s="48"/>
      <c r="B24" s="47"/>
      <c r="C24" s="47"/>
      <c r="D24" s="101"/>
      <c r="E24" s="49"/>
      <c r="F24" s="47"/>
      <c r="G24" s="47"/>
      <c r="H24" s="50"/>
      <c r="I24" s="49"/>
      <c r="J24" s="101"/>
      <c r="K24" s="47"/>
      <c r="L24" s="47"/>
      <c r="M24" s="47"/>
      <c r="N24" s="47"/>
      <c r="O24" s="47"/>
      <c r="P24" s="47"/>
    </row>
    <row r="25" spans="1:16" ht="12.75">
      <c r="A25" s="48"/>
      <c r="B25" s="47"/>
      <c r="C25" s="47"/>
      <c r="D25" s="101"/>
      <c r="E25" s="49"/>
      <c r="F25" s="47"/>
      <c r="G25" s="47"/>
      <c r="H25" s="50"/>
      <c r="I25" s="47"/>
      <c r="J25" s="101"/>
      <c r="K25" s="47"/>
      <c r="L25" s="47"/>
      <c r="M25" s="47"/>
      <c r="N25" s="47"/>
      <c r="O25" s="47"/>
      <c r="P25" s="47"/>
    </row>
    <row r="26" spans="1:16" ht="12.75">
      <c r="A26" s="48"/>
      <c r="B26" s="47"/>
      <c r="C26" s="47"/>
      <c r="D26" s="101"/>
      <c r="E26" s="49"/>
      <c r="F26" s="47"/>
      <c r="G26" s="47"/>
      <c r="H26" s="50"/>
      <c r="I26" s="47"/>
      <c r="J26" s="47"/>
      <c r="K26" s="47"/>
      <c r="L26" s="47"/>
      <c r="M26" s="47"/>
      <c r="N26" s="47"/>
      <c r="O26" s="47"/>
      <c r="P26" s="47"/>
    </row>
    <row r="27" spans="1:16" ht="12.75">
      <c r="A27" s="280" t="s">
        <v>232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</row>
    <row r="28" spans="1:16" ht="13.5" thickBot="1">
      <c r="A28" s="281" t="s">
        <v>160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</row>
    <row r="29" spans="1:16" ht="12.75">
      <c r="A29" s="282" t="s">
        <v>1</v>
      </c>
      <c r="B29" s="282" t="s">
        <v>8</v>
      </c>
      <c r="C29" s="282" t="s">
        <v>2</v>
      </c>
      <c r="D29" s="282" t="s">
        <v>3</v>
      </c>
      <c r="E29" s="284" t="s">
        <v>9</v>
      </c>
      <c r="F29" s="285"/>
      <c r="G29" s="285"/>
      <c r="H29" s="285"/>
      <c r="I29" s="286"/>
      <c r="J29" s="294" t="s">
        <v>4</v>
      </c>
      <c r="K29" s="284" t="s">
        <v>0</v>
      </c>
      <c r="L29" s="285"/>
      <c r="M29" s="285"/>
      <c r="N29" s="285"/>
      <c r="O29" s="286"/>
      <c r="P29" s="294" t="s">
        <v>15</v>
      </c>
    </row>
    <row r="30" spans="1:16" ht="39" thickBot="1">
      <c r="A30" s="283"/>
      <c r="B30" s="283"/>
      <c r="C30" s="283"/>
      <c r="D30" s="283"/>
      <c r="E30" s="84" t="s">
        <v>10</v>
      </c>
      <c r="F30" s="85" t="s">
        <v>11</v>
      </c>
      <c r="G30" s="85" t="s">
        <v>12</v>
      </c>
      <c r="H30" s="86" t="s">
        <v>16</v>
      </c>
      <c r="I30" s="85" t="s">
        <v>14</v>
      </c>
      <c r="J30" s="283"/>
      <c r="K30" s="85" t="s">
        <v>10</v>
      </c>
      <c r="L30" s="85" t="s">
        <v>11</v>
      </c>
      <c r="M30" s="85" t="s">
        <v>12</v>
      </c>
      <c r="N30" s="85" t="s">
        <v>13</v>
      </c>
      <c r="O30" s="85" t="s">
        <v>14</v>
      </c>
      <c r="P30" s="283"/>
    </row>
    <row r="31" spans="1:16" ht="103.5" thickBot="1" thickTop="1">
      <c r="A31" s="54">
        <v>1</v>
      </c>
      <c r="B31" s="90" t="s">
        <v>162</v>
      </c>
      <c r="C31" s="87" t="s">
        <v>166</v>
      </c>
      <c r="D31" s="87" t="s">
        <v>235</v>
      </c>
      <c r="E31" s="88">
        <v>0</v>
      </c>
      <c r="F31" s="87">
        <v>0</v>
      </c>
      <c r="G31" s="87">
        <v>0</v>
      </c>
      <c r="H31" s="89">
        <v>10946997</v>
      </c>
      <c r="I31" s="88">
        <f>H31</f>
        <v>10946997</v>
      </c>
      <c r="J31" s="90" t="s">
        <v>263</v>
      </c>
      <c r="K31" s="87">
        <v>0</v>
      </c>
      <c r="L31" s="87">
        <v>0</v>
      </c>
      <c r="M31" s="87">
        <v>0</v>
      </c>
      <c r="N31" s="91">
        <v>5473498.5</v>
      </c>
      <c r="O31" s="91">
        <v>5473498.5</v>
      </c>
      <c r="P31" s="92">
        <v>100</v>
      </c>
    </row>
    <row r="32" spans="1:16" ht="52.5" thickBot="1" thickTop="1">
      <c r="A32" s="54">
        <v>2</v>
      </c>
      <c r="B32" s="54" t="s">
        <v>162</v>
      </c>
      <c r="C32" s="65" t="s">
        <v>237</v>
      </c>
      <c r="D32" s="54" t="s">
        <v>236</v>
      </c>
      <c r="E32" s="88">
        <v>0</v>
      </c>
      <c r="F32" s="87">
        <v>0</v>
      </c>
      <c r="G32" s="87">
        <v>0</v>
      </c>
      <c r="H32" s="94">
        <v>500000</v>
      </c>
      <c r="I32" s="93">
        <f>H32</f>
        <v>500000</v>
      </c>
      <c r="J32" s="54" t="s">
        <v>265</v>
      </c>
      <c r="K32" s="87">
        <v>0</v>
      </c>
      <c r="L32" s="87">
        <v>0</v>
      </c>
      <c r="M32" s="87">
        <v>0</v>
      </c>
      <c r="N32" s="95">
        <v>0</v>
      </c>
      <c r="O32" s="95">
        <v>0</v>
      </c>
      <c r="P32" s="96">
        <v>0</v>
      </c>
    </row>
    <row r="33" spans="1:16" ht="52.5" thickBot="1" thickTop="1">
      <c r="A33" s="54">
        <v>3</v>
      </c>
      <c r="B33" s="54" t="s">
        <v>162</v>
      </c>
      <c r="C33" s="65" t="s">
        <v>167</v>
      </c>
      <c r="D33" s="65" t="s">
        <v>238</v>
      </c>
      <c r="E33" s="88">
        <v>0</v>
      </c>
      <c r="F33" s="87">
        <v>0</v>
      </c>
      <c r="G33" s="87">
        <v>0</v>
      </c>
      <c r="H33" s="94">
        <v>1486000</v>
      </c>
      <c r="I33" s="93">
        <f>H33</f>
        <v>1486000</v>
      </c>
      <c r="J33" s="90" t="s">
        <v>263</v>
      </c>
      <c r="K33" s="87">
        <v>0</v>
      </c>
      <c r="L33" s="87">
        <v>0</v>
      </c>
      <c r="M33" s="87">
        <v>0</v>
      </c>
      <c r="N33" s="95">
        <v>1486000</v>
      </c>
      <c r="O33" s="95">
        <v>1486000</v>
      </c>
      <c r="P33" s="96">
        <v>100</v>
      </c>
    </row>
    <row r="34" spans="1:16" ht="52.5" thickBot="1" thickTop="1">
      <c r="A34" s="54">
        <v>4</v>
      </c>
      <c r="B34" s="54" t="s">
        <v>162</v>
      </c>
      <c r="C34" s="65" t="s">
        <v>167</v>
      </c>
      <c r="D34" s="65" t="s">
        <v>239</v>
      </c>
      <c r="E34" s="88">
        <v>0</v>
      </c>
      <c r="F34" s="87">
        <v>0</v>
      </c>
      <c r="G34" s="87">
        <v>0</v>
      </c>
      <c r="H34" s="94">
        <v>2400000</v>
      </c>
      <c r="I34" s="93">
        <f>H34</f>
        <v>2400000</v>
      </c>
      <c r="J34" s="90" t="s">
        <v>263</v>
      </c>
      <c r="K34" s="87">
        <v>0</v>
      </c>
      <c r="L34" s="87">
        <v>0</v>
      </c>
      <c r="M34" s="87">
        <v>0</v>
      </c>
      <c r="N34" s="95">
        <v>600000</v>
      </c>
      <c r="O34" s="95">
        <v>60000</v>
      </c>
      <c r="P34" s="96">
        <v>100</v>
      </c>
    </row>
    <row r="35" spans="1:16" ht="78" thickBot="1" thickTop="1">
      <c r="A35" s="54">
        <v>5</v>
      </c>
      <c r="B35" s="54" t="s">
        <v>162</v>
      </c>
      <c r="C35" s="65" t="s">
        <v>167</v>
      </c>
      <c r="D35" s="65" t="s">
        <v>240</v>
      </c>
      <c r="E35" s="88">
        <v>0</v>
      </c>
      <c r="F35" s="87">
        <v>0</v>
      </c>
      <c r="G35" s="87">
        <v>0</v>
      </c>
      <c r="H35" s="94">
        <v>1303496</v>
      </c>
      <c r="I35" s="93">
        <f>H35</f>
        <v>1303496</v>
      </c>
      <c r="J35" s="90" t="s">
        <v>263</v>
      </c>
      <c r="K35" s="87">
        <v>0</v>
      </c>
      <c r="L35" s="87">
        <v>0</v>
      </c>
      <c r="M35" s="87">
        <v>0</v>
      </c>
      <c r="N35" s="95">
        <v>1300000</v>
      </c>
      <c r="O35" s="95">
        <v>1300000</v>
      </c>
      <c r="P35" s="96">
        <v>99.7</v>
      </c>
    </row>
    <row r="36" spans="1:16" ht="103.5" thickBot="1" thickTop="1">
      <c r="A36" s="54">
        <v>6</v>
      </c>
      <c r="B36" s="54" t="s">
        <v>162</v>
      </c>
      <c r="C36" s="65" t="s">
        <v>167</v>
      </c>
      <c r="D36" s="65" t="s">
        <v>242</v>
      </c>
      <c r="E36" s="88">
        <v>0</v>
      </c>
      <c r="F36" s="87">
        <v>0</v>
      </c>
      <c r="G36" s="87">
        <v>0</v>
      </c>
      <c r="H36" s="94">
        <v>197000</v>
      </c>
      <c r="I36" s="93">
        <v>197000</v>
      </c>
      <c r="J36" s="54"/>
      <c r="K36" s="87">
        <v>0</v>
      </c>
      <c r="L36" s="87">
        <v>0</v>
      </c>
      <c r="M36" s="87">
        <v>0</v>
      </c>
      <c r="N36" s="95">
        <v>0</v>
      </c>
      <c r="O36" s="95">
        <v>0</v>
      </c>
      <c r="P36" s="96">
        <v>0</v>
      </c>
    </row>
    <row r="37" spans="1:16" ht="52.5" thickBot="1" thickTop="1">
      <c r="A37" s="54">
        <v>7</v>
      </c>
      <c r="B37" s="54" t="s">
        <v>162</v>
      </c>
      <c r="C37" s="65" t="s">
        <v>167</v>
      </c>
      <c r="D37" s="136" t="s">
        <v>169</v>
      </c>
      <c r="E37" s="88">
        <v>0</v>
      </c>
      <c r="F37" s="87">
        <v>0</v>
      </c>
      <c r="G37" s="87">
        <v>0</v>
      </c>
      <c r="H37" s="94">
        <v>1800000</v>
      </c>
      <c r="I37" s="93">
        <f>H37</f>
        <v>1800000</v>
      </c>
      <c r="J37" s="90" t="s">
        <v>263</v>
      </c>
      <c r="K37" s="87">
        <v>0</v>
      </c>
      <c r="L37" s="87">
        <v>0</v>
      </c>
      <c r="M37" s="87">
        <v>0</v>
      </c>
      <c r="N37" s="95">
        <v>1722750</v>
      </c>
      <c r="O37" s="95">
        <v>1722750</v>
      </c>
      <c r="P37" s="96">
        <v>95.7</v>
      </c>
    </row>
    <row r="38" spans="1:16" ht="78" thickBot="1" thickTop="1">
      <c r="A38" s="54">
        <v>8</v>
      </c>
      <c r="B38" s="54" t="s">
        <v>162</v>
      </c>
      <c r="C38" s="54" t="s">
        <v>202</v>
      </c>
      <c r="D38" s="65" t="s">
        <v>170</v>
      </c>
      <c r="E38" s="88">
        <v>0</v>
      </c>
      <c r="F38" s="87">
        <v>0</v>
      </c>
      <c r="G38" s="87">
        <v>0</v>
      </c>
      <c r="H38" s="94">
        <v>3063920</v>
      </c>
      <c r="I38" s="93">
        <f>H38</f>
        <v>3063920</v>
      </c>
      <c r="J38" s="90" t="s">
        <v>263</v>
      </c>
      <c r="K38" s="87">
        <v>0</v>
      </c>
      <c r="L38" s="87">
        <v>0</v>
      </c>
      <c r="M38" s="87">
        <v>0</v>
      </c>
      <c r="N38" s="95">
        <v>3063920</v>
      </c>
      <c r="O38" s="95">
        <v>3063920</v>
      </c>
      <c r="P38" s="96">
        <v>100</v>
      </c>
    </row>
    <row r="39" spans="1:16" ht="78" thickBot="1" thickTop="1">
      <c r="A39" s="54">
        <v>9</v>
      </c>
      <c r="B39" s="54" t="s">
        <v>162</v>
      </c>
      <c r="C39" s="54" t="s">
        <v>209</v>
      </c>
      <c r="D39" s="136" t="s">
        <v>243</v>
      </c>
      <c r="E39" s="88">
        <v>0</v>
      </c>
      <c r="F39" s="87">
        <v>0</v>
      </c>
      <c r="G39" s="87">
        <v>0</v>
      </c>
      <c r="H39" s="94">
        <v>3500000</v>
      </c>
      <c r="I39" s="93">
        <f>H39</f>
        <v>3500000</v>
      </c>
      <c r="J39" s="54" t="s">
        <v>266</v>
      </c>
      <c r="K39" s="87">
        <v>0</v>
      </c>
      <c r="L39" s="87">
        <v>0</v>
      </c>
      <c r="M39" s="87">
        <v>0</v>
      </c>
      <c r="N39" s="95">
        <v>0</v>
      </c>
      <c r="O39" s="95">
        <v>0</v>
      </c>
      <c r="P39" s="96">
        <v>0</v>
      </c>
    </row>
    <row r="40" spans="1:16" ht="78" thickBot="1" thickTop="1">
      <c r="A40" s="54">
        <v>10</v>
      </c>
      <c r="B40" s="54" t="s">
        <v>162</v>
      </c>
      <c r="C40" s="54" t="s">
        <v>203</v>
      </c>
      <c r="D40" s="54" t="s">
        <v>171</v>
      </c>
      <c r="E40" s="88">
        <v>0</v>
      </c>
      <c r="F40" s="87">
        <v>0</v>
      </c>
      <c r="G40" s="87">
        <v>0</v>
      </c>
      <c r="H40" s="94">
        <v>6337952</v>
      </c>
      <c r="I40" s="93">
        <f>H40</f>
        <v>6337952</v>
      </c>
      <c r="J40" s="90" t="s">
        <v>267</v>
      </c>
      <c r="K40" s="87">
        <v>0</v>
      </c>
      <c r="L40" s="87">
        <v>0</v>
      </c>
      <c r="M40" s="87">
        <v>0</v>
      </c>
      <c r="N40" s="95">
        <v>5212000</v>
      </c>
      <c r="O40" s="95">
        <v>5212000</v>
      </c>
      <c r="P40" s="96">
        <v>82.2</v>
      </c>
    </row>
    <row r="41" spans="1:16" ht="78" thickBot="1" thickTop="1">
      <c r="A41" s="54">
        <v>11</v>
      </c>
      <c r="B41" s="54" t="s">
        <v>162</v>
      </c>
      <c r="C41" s="65" t="s">
        <v>166</v>
      </c>
      <c r="D41" s="54" t="s">
        <v>244</v>
      </c>
      <c r="E41" s="88">
        <v>0</v>
      </c>
      <c r="F41" s="87">
        <v>0</v>
      </c>
      <c r="G41" s="87">
        <v>0</v>
      </c>
      <c r="H41" s="94">
        <v>1500000</v>
      </c>
      <c r="I41" s="93">
        <v>1500000</v>
      </c>
      <c r="J41" s="90" t="s">
        <v>263</v>
      </c>
      <c r="K41" s="87">
        <v>0</v>
      </c>
      <c r="L41" s="87">
        <v>0</v>
      </c>
      <c r="M41" s="87">
        <v>0</v>
      </c>
      <c r="N41" s="95">
        <v>1488000</v>
      </c>
      <c r="O41" s="95">
        <v>1488000</v>
      </c>
      <c r="P41" s="96">
        <v>99.2</v>
      </c>
    </row>
    <row r="42" spans="1:16" ht="52.5" thickBot="1" thickTop="1">
      <c r="A42" s="54">
        <v>12</v>
      </c>
      <c r="B42" s="54" t="s">
        <v>162</v>
      </c>
      <c r="C42" s="65" t="s">
        <v>166</v>
      </c>
      <c r="D42" s="54" t="s">
        <v>245</v>
      </c>
      <c r="E42" s="88">
        <v>0</v>
      </c>
      <c r="F42" s="87">
        <v>0</v>
      </c>
      <c r="G42" s="87">
        <v>0</v>
      </c>
      <c r="H42" s="94">
        <v>2500000</v>
      </c>
      <c r="I42" s="93">
        <v>2500000</v>
      </c>
      <c r="J42" s="54" t="s">
        <v>266</v>
      </c>
      <c r="K42" s="87">
        <v>0</v>
      </c>
      <c r="L42" s="87">
        <v>0</v>
      </c>
      <c r="M42" s="87">
        <v>0</v>
      </c>
      <c r="N42" s="95">
        <v>0</v>
      </c>
      <c r="O42" s="95">
        <v>0</v>
      </c>
      <c r="P42" s="96">
        <v>0</v>
      </c>
    </row>
    <row r="43" spans="1:16" ht="103.5" thickBot="1" thickTop="1">
      <c r="A43" s="54">
        <v>13</v>
      </c>
      <c r="B43" s="54" t="s">
        <v>162</v>
      </c>
      <c r="C43" s="54" t="s">
        <v>202</v>
      </c>
      <c r="D43" s="65" t="s">
        <v>264</v>
      </c>
      <c r="E43" s="88">
        <v>0</v>
      </c>
      <c r="F43" s="87">
        <v>0</v>
      </c>
      <c r="G43" s="87">
        <v>0</v>
      </c>
      <c r="H43" s="94">
        <v>4410100</v>
      </c>
      <c r="I43" s="93">
        <v>4410100</v>
      </c>
      <c r="J43" s="90" t="s">
        <v>263</v>
      </c>
      <c r="K43" s="87">
        <v>0</v>
      </c>
      <c r="L43" s="87">
        <v>0</v>
      </c>
      <c r="M43" s="87">
        <v>0</v>
      </c>
      <c r="N43" s="95">
        <v>4410066.2</v>
      </c>
      <c r="O43" s="95">
        <v>4410066.2</v>
      </c>
      <c r="P43" s="96">
        <v>99.9</v>
      </c>
    </row>
    <row r="44" spans="1:16" ht="78" thickBot="1" thickTop="1">
      <c r="A44" s="54">
        <v>14</v>
      </c>
      <c r="B44" s="54" t="s">
        <v>162</v>
      </c>
      <c r="C44" s="54" t="s">
        <v>247</v>
      </c>
      <c r="D44" s="54" t="s">
        <v>246</v>
      </c>
      <c r="E44" s="88">
        <v>0</v>
      </c>
      <c r="F44" s="87">
        <v>0</v>
      </c>
      <c r="G44" s="87">
        <v>0</v>
      </c>
      <c r="H44" s="94">
        <v>12508650</v>
      </c>
      <c r="I44" s="93">
        <v>12508650</v>
      </c>
      <c r="J44" s="54" t="s">
        <v>263</v>
      </c>
      <c r="K44" s="87">
        <v>0</v>
      </c>
      <c r="L44" s="87">
        <v>0</v>
      </c>
      <c r="M44" s="87">
        <v>0</v>
      </c>
      <c r="N44" s="95">
        <v>12491398</v>
      </c>
      <c r="O44" s="95">
        <f>N44</f>
        <v>12491398</v>
      </c>
      <c r="P44" s="96">
        <v>99.8</v>
      </c>
    </row>
    <row r="45" spans="1:16" ht="65.25" thickBot="1" thickTop="1">
      <c r="A45" s="54">
        <v>15</v>
      </c>
      <c r="B45" s="54" t="s">
        <v>162</v>
      </c>
      <c r="C45" s="65" t="s">
        <v>206</v>
      </c>
      <c r="D45" s="54" t="s">
        <v>248</v>
      </c>
      <c r="E45" s="88">
        <v>0</v>
      </c>
      <c r="F45" s="87">
        <v>0</v>
      </c>
      <c r="G45" s="87">
        <v>0</v>
      </c>
      <c r="H45" s="94">
        <v>4000000</v>
      </c>
      <c r="I45" s="93">
        <v>4000000</v>
      </c>
      <c r="J45" s="54" t="s">
        <v>266</v>
      </c>
      <c r="K45" s="87">
        <v>0</v>
      </c>
      <c r="L45" s="87">
        <v>0</v>
      </c>
      <c r="M45" s="87">
        <v>0</v>
      </c>
      <c r="N45" s="95">
        <v>0</v>
      </c>
      <c r="O45" s="95">
        <v>0</v>
      </c>
      <c r="P45" s="96">
        <v>0</v>
      </c>
    </row>
    <row r="46" spans="1:16" ht="65.25" thickBot="1" thickTop="1">
      <c r="A46" s="54">
        <v>16</v>
      </c>
      <c r="B46" s="54" t="s">
        <v>162</v>
      </c>
      <c r="C46" s="54" t="s">
        <v>204</v>
      </c>
      <c r="D46" s="54" t="s">
        <v>173</v>
      </c>
      <c r="E46" s="88">
        <v>0</v>
      </c>
      <c r="F46" s="87">
        <v>0</v>
      </c>
      <c r="G46" s="87">
        <v>0</v>
      </c>
      <c r="H46" s="94">
        <v>7800000</v>
      </c>
      <c r="I46" s="93">
        <f aca="true" t="shared" si="0" ref="I46:I53">H46</f>
        <v>7800000</v>
      </c>
      <c r="J46" s="90" t="s">
        <v>268</v>
      </c>
      <c r="K46" s="87">
        <v>0</v>
      </c>
      <c r="L46" s="87">
        <v>0</v>
      </c>
      <c r="M46" s="87">
        <v>0</v>
      </c>
      <c r="N46" s="95">
        <v>5610739.35</v>
      </c>
      <c r="O46" s="95">
        <v>5610739.35</v>
      </c>
      <c r="P46" s="96">
        <v>71.9</v>
      </c>
    </row>
    <row r="47" spans="1:16" ht="154.5" thickBot="1" thickTop="1">
      <c r="A47" s="54">
        <v>17</v>
      </c>
      <c r="B47" s="54" t="s">
        <v>162</v>
      </c>
      <c r="C47" s="65" t="s">
        <v>166</v>
      </c>
      <c r="D47" s="54" t="s">
        <v>205</v>
      </c>
      <c r="E47" s="88">
        <v>0</v>
      </c>
      <c r="F47" s="87">
        <v>0</v>
      </c>
      <c r="G47" s="87">
        <v>0</v>
      </c>
      <c r="H47" s="94">
        <v>15117900</v>
      </c>
      <c r="I47" s="93">
        <f t="shared" si="0"/>
        <v>15117900</v>
      </c>
      <c r="J47" s="90" t="s">
        <v>263</v>
      </c>
      <c r="K47" s="87">
        <v>0</v>
      </c>
      <c r="L47" s="87">
        <v>0</v>
      </c>
      <c r="M47" s="87">
        <v>0</v>
      </c>
      <c r="N47" s="95">
        <v>15117900</v>
      </c>
      <c r="O47" s="95">
        <v>15117900</v>
      </c>
      <c r="P47" s="96">
        <v>100</v>
      </c>
    </row>
    <row r="48" spans="1:16" ht="78" thickBot="1" thickTop="1">
      <c r="A48" s="54">
        <v>18</v>
      </c>
      <c r="B48" s="54" t="s">
        <v>162</v>
      </c>
      <c r="C48" s="65" t="s">
        <v>209</v>
      </c>
      <c r="D48" s="54" t="s">
        <v>249</v>
      </c>
      <c r="E48" s="88">
        <v>0</v>
      </c>
      <c r="F48" s="87">
        <v>0</v>
      </c>
      <c r="G48" s="87">
        <v>0</v>
      </c>
      <c r="H48" s="94">
        <v>1825100</v>
      </c>
      <c r="I48" s="93">
        <f t="shared" si="0"/>
        <v>1825100</v>
      </c>
      <c r="J48" s="54" t="s">
        <v>266</v>
      </c>
      <c r="K48" s="87">
        <v>0</v>
      </c>
      <c r="L48" s="87">
        <v>0</v>
      </c>
      <c r="M48" s="87">
        <v>0</v>
      </c>
      <c r="N48" s="95">
        <v>0</v>
      </c>
      <c r="O48" s="95">
        <v>0</v>
      </c>
      <c r="P48" s="96">
        <v>0</v>
      </c>
    </row>
    <row r="49" spans="1:16" ht="65.25" thickBot="1" thickTop="1">
      <c r="A49" s="54">
        <v>19</v>
      </c>
      <c r="B49" s="54" t="s">
        <v>162</v>
      </c>
      <c r="C49" s="65" t="s">
        <v>203</v>
      </c>
      <c r="D49" s="54" t="s">
        <v>250</v>
      </c>
      <c r="E49" s="88">
        <v>0</v>
      </c>
      <c r="F49" s="87">
        <v>0</v>
      </c>
      <c r="G49" s="87">
        <v>0</v>
      </c>
      <c r="H49" s="94">
        <v>6240000</v>
      </c>
      <c r="I49" s="93">
        <f t="shared" si="0"/>
        <v>6240000</v>
      </c>
      <c r="J49" s="54" t="s">
        <v>266</v>
      </c>
      <c r="K49" s="87">
        <v>0</v>
      </c>
      <c r="L49" s="87">
        <v>0</v>
      </c>
      <c r="M49" s="87">
        <v>0</v>
      </c>
      <c r="N49" s="95">
        <v>0</v>
      </c>
      <c r="O49" s="95">
        <v>0</v>
      </c>
      <c r="P49" s="96">
        <v>0</v>
      </c>
    </row>
    <row r="50" spans="1:16" ht="65.25" thickBot="1" thickTop="1">
      <c r="A50" s="54">
        <v>20</v>
      </c>
      <c r="B50" s="54" t="s">
        <v>162</v>
      </c>
      <c r="C50" s="65" t="s">
        <v>251</v>
      </c>
      <c r="D50" s="54" t="s">
        <v>262</v>
      </c>
      <c r="E50" s="88">
        <v>0</v>
      </c>
      <c r="F50" s="87">
        <v>0</v>
      </c>
      <c r="G50" s="87">
        <v>0</v>
      </c>
      <c r="H50" s="94">
        <v>1875825.5</v>
      </c>
      <c r="I50" s="93">
        <f t="shared" si="0"/>
        <v>1875825.5</v>
      </c>
      <c r="J50" s="90" t="s">
        <v>263</v>
      </c>
      <c r="K50" s="87">
        <v>0</v>
      </c>
      <c r="L50" s="87">
        <v>0</v>
      </c>
      <c r="M50" s="87">
        <v>0</v>
      </c>
      <c r="N50" s="95">
        <v>1874206.3</v>
      </c>
      <c r="O50" s="95">
        <v>1874206</v>
      </c>
      <c r="P50" s="96">
        <v>99.9</v>
      </c>
    </row>
    <row r="51" spans="1:16" ht="52.5" thickBot="1" thickTop="1">
      <c r="A51" s="54">
        <v>21</v>
      </c>
      <c r="B51" s="54" t="s">
        <v>162</v>
      </c>
      <c r="C51" s="65" t="s">
        <v>212</v>
      </c>
      <c r="D51" s="54" t="s">
        <v>181</v>
      </c>
      <c r="E51" s="88">
        <v>0</v>
      </c>
      <c r="F51" s="87">
        <v>0</v>
      </c>
      <c r="G51" s="87">
        <v>0</v>
      </c>
      <c r="H51" s="94">
        <v>5200702</v>
      </c>
      <c r="I51" s="93">
        <f t="shared" si="0"/>
        <v>5200702</v>
      </c>
      <c r="J51" s="90" t="s">
        <v>263</v>
      </c>
      <c r="K51" s="87">
        <v>0</v>
      </c>
      <c r="L51" s="87">
        <v>0</v>
      </c>
      <c r="M51" s="87">
        <v>0</v>
      </c>
      <c r="N51" s="95">
        <v>5120048</v>
      </c>
      <c r="O51" s="95">
        <v>5120048</v>
      </c>
      <c r="P51" s="96">
        <v>100</v>
      </c>
    </row>
    <row r="52" spans="1:16" ht="78" thickBot="1" thickTop="1">
      <c r="A52" s="54">
        <v>22</v>
      </c>
      <c r="B52" s="54" t="s">
        <v>162</v>
      </c>
      <c r="C52" s="65" t="s">
        <v>256</v>
      </c>
      <c r="D52" s="54" t="s">
        <v>255</v>
      </c>
      <c r="E52" s="88">
        <v>0</v>
      </c>
      <c r="F52" s="87">
        <v>0</v>
      </c>
      <c r="G52" s="87">
        <v>0</v>
      </c>
      <c r="H52" s="94">
        <v>15642000</v>
      </c>
      <c r="I52" s="93">
        <f t="shared" si="0"/>
        <v>15642000</v>
      </c>
      <c r="J52" s="90" t="s">
        <v>263</v>
      </c>
      <c r="K52" s="87">
        <v>0</v>
      </c>
      <c r="L52" s="87">
        <v>0</v>
      </c>
      <c r="M52" s="87">
        <v>0</v>
      </c>
      <c r="N52" s="95">
        <v>15606000</v>
      </c>
      <c r="O52" s="95">
        <v>15606000</v>
      </c>
      <c r="P52" s="96">
        <v>99.7</v>
      </c>
    </row>
    <row r="53" spans="1:16" ht="78" thickBot="1" thickTop="1">
      <c r="A53" s="54">
        <v>23</v>
      </c>
      <c r="B53" s="54" t="s">
        <v>162</v>
      </c>
      <c r="C53" s="65" t="s">
        <v>254</v>
      </c>
      <c r="D53" s="54" t="s">
        <v>253</v>
      </c>
      <c r="E53" s="88">
        <v>0</v>
      </c>
      <c r="F53" s="87">
        <v>0</v>
      </c>
      <c r="G53" s="87">
        <v>0</v>
      </c>
      <c r="H53" s="94">
        <v>650000</v>
      </c>
      <c r="I53" s="93">
        <f t="shared" si="0"/>
        <v>650000</v>
      </c>
      <c r="J53" s="90" t="s">
        <v>263</v>
      </c>
      <c r="K53" s="87">
        <v>0</v>
      </c>
      <c r="L53" s="87">
        <v>0</v>
      </c>
      <c r="M53" s="87">
        <v>0</v>
      </c>
      <c r="N53" s="95">
        <v>650000</v>
      </c>
      <c r="O53" s="95">
        <v>650000</v>
      </c>
      <c r="P53" s="96">
        <v>100</v>
      </c>
    </row>
    <row r="54" spans="1:16" ht="103.5" thickBot="1" thickTop="1">
      <c r="A54" s="54">
        <v>26</v>
      </c>
      <c r="B54" s="54" t="s">
        <v>162</v>
      </c>
      <c r="C54" s="65" t="s">
        <v>166</v>
      </c>
      <c r="D54" s="54" t="s">
        <v>177</v>
      </c>
      <c r="E54" s="88">
        <v>0</v>
      </c>
      <c r="F54" s="87">
        <v>0</v>
      </c>
      <c r="G54" s="87">
        <v>0</v>
      </c>
      <c r="H54" s="94">
        <v>1700000</v>
      </c>
      <c r="I54" s="93">
        <f aca="true" t="shared" si="1" ref="I54:I63">H54</f>
        <v>1700000</v>
      </c>
      <c r="J54" s="54" t="s">
        <v>266</v>
      </c>
      <c r="K54" s="87">
        <v>0</v>
      </c>
      <c r="L54" s="87">
        <v>0</v>
      </c>
      <c r="M54" s="87">
        <v>0</v>
      </c>
      <c r="N54" s="95">
        <v>264000</v>
      </c>
      <c r="O54" s="95">
        <f>N54</f>
        <v>264000</v>
      </c>
      <c r="P54" s="96">
        <v>15.5</v>
      </c>
    </row>
    <row r="55" spans="1:16" ht="65.25" thickBot="1" thickTop="1">
      <c r="A55" s="54">
        <v>27</v>
      </c>
      <c r="B55" s="54" t="s">
        <v>162</v>
      </c>
      <c r="C55" s="65" t="s">
        <v>166</v>
      </c>
      <c r="D55" s="54" t="s">
        <v>257</v>
      </c>
      <c r="E55" s="88">
        <v>0</v>
      </c>
      <c r="F55" s="87">
        <v>0</v>
      </c>
      <c r="G55" s="87">
        <v>0</v>
      </c>
      <c r="H55" s="94">
        <v>4659400</v>
      </c>
      <c r="I55" s="93">
        <f t="shared" si="1"/>
        <v>4659400</v>
      </c>
      <c r="J55" s="90" t="s">
        <v>263</v>
      </c>
      <c r="K55" s="87">
        <v>0</v>
      </c>
      <c r="L55" s="87">
        <v>0</v>
      </c>
      <c r="M55" s="87">
        <v>0</v>
      </c>
      <c r="N55" s="95">
        <v>4659370</v>
      </c>
      <c r="O55" s="95">
        <v>4659370</v>
      </c>
      <c r="P55" s="96">
        <v>99.9</v>
      </c>
    </row>
    <row r="56" spans="1:16" ht="65.25" thickBot="1" thickTop="1">
      <c r="A56" s="54">
        <v>28</v>
      </c>
      <c r="B56" s="54" t="s">
        <v>162</v>
      </c>
      <c r="C56" s="65" t="s">
        <v>166</v>
      </c>
      <c r="D56" s="54" t="s">
        <v>258</v>
      </c>
      <c r="E56" s="88">
        <v>0</v>
      </c>
      <c r="F56" s="87">
        <v>0</v>
      </c>
      <c r="G56" s="87">
        <v>0</v>
      </c>
      <c r="H56" s="94">
        <v>1500000</v>
      </c>
      <c r="I56" s="93">
        <f t="shared" si="1"/>
        <v>1500000</v>
      </c>
      <c r="J56" s="90" t="s">
        <v>263</v>
      </c>
      <c r="K56" s="87">
        <v>0</v>
      </c>
      <c r="L56" s="87">
        <v>0</v>
      </c>
      <c r="M56" s="87">
        <v>0</v>
      </c>
      <c r="N56" s="95">
        <v>2949940</v>
      </c>
      <c r="O56" s="95">
        <v>2949940</v>
      </c>
      <c r="P56" s="96">
        <v>196.66</v>
      </c>
    </row>
    <row r="57" spans="1:16" ht="78" thickBot="1" thickTop="1">
      <c r="A57" s="54">
        <v>29</v>
      </c>
      <c r="B57" s="54" t="s">
        <v>162</v>
      </c>
      <c r="C57" s="65" t="s">
        <v>256</v>
      </c>
      <c r="D57" s="54" t="s">
        <v>259</v>
      </c>
      <c r="E57" s="88">
        <v>0</v>
      </c>
      <c r="F57" s="87">
        <v>0</v>
      </c>
      <c r="G57" s="87">
        <v>0</v>
      </c>
      <c r="H57" s="94">
        <v>300000</v>
      </c>
      <c r="I57" s="93">
        <f t="shared" si="1"/>
        <v>300000</v>
      </c>
      <c r="J57" s="90" t="s">
        <v>263</v>
      </c>
      <c r="K57" s="87">
        <v>0</v>
      </c>
      <c r="L57" s="87">
        <v>0</v>
      </c>
      <c r="M57" s="87">
        <v>0</v>
      </c>
      <c r="N57" s="95">
        <v>300000</v>
      </c>
      <c r="O57" s="95">
        <v>300000</v>
      </c>
      <c r="P57" s="96">
        <v>100</v>
      </c>
    </row>
    <row r="58" spans="1:16" ht="78" thickBot="1" thickTop="1">
      <c r="A58" s="54">
        <v>30</v>
      </c>
      <c r="B58" s="54" t="s">
        <v>162</v>
      </c>
      <c r="C58" s="65" t="s">
        <v>202</v>
      </c>
      <c r="D58" s="54" t="s">
        <v>179</v>
      </c>
      <c r="E58" s="88">
        <v>0</v>
      </c>
      <c r="F58" s="87">
        <v>0</v>
      </c>
      <c r="G58" s="87">
        <v>0</v>
      </c>
      <c r="H58" s="94">
        <v>5729297.5</v>
      </c>
      <c r="I58" s="93">
        <f t="shared" si="1"/>
        <v>5729297.5</v>
      </c>
      <c r="J58" s="90" t="s">
        <v>263</v>
      </c>
      <c r="K58" s="87">
        <v>0</v>
      </c>
      <c r="L58" s="87">
        <v>0</v>
      </c>
      <c r="M58" s="87">
        <v>0</v>
      </c>
      <c r="N58" s="95">
        <v>5740802.5</v>
      </c>
      <c r="O58" s="95">
        <f>N58</f>
        <v>5740802.5</v>
      </c>
      <c r="P58" s="96">
        <v>100.2</v>
      </c>
    </row>
    <row r="59" spans="1:16" ht="65.25" thickBot="1" thickTop="1">
      <c r="A59" s="54">
        <v>31</v>
      </c>
      <c r="B59" s="54" t="s">
        <v>162</v>
      </c>
      <c r="C59" s="65" t="s">
        <v>211</v>
      </c>
      <c r="D59" s="54" t="s">
        <v>180</v>
      </c>
      <c r="E59" s="88">
        <v>0</v>
      </c>
      <c r="F59" s="87">
        <v>0</v>
      </c>
      <c r="G59" s="87">
        <v>0</v>
      </c>
      <c r="H59" s="94">
        <v>100000</v>
      </c>
      <c r="I59" s="93">
        <f t="shared" si="1"/>
        <v>100000</v>
      </c>
      <c r="J59" s="90" t="s">
        <v>263</v>
      </c>
      <c r="K59" s="87">
        <v>0</v>
      </c>
      <c r="L59" s="87">
        <v>0</v>
      </c>
      <c r="M59" s="87">
        <v>0</v>
      </c>
      <c r="N59" s="95">
        <v>100000</v>
      </c>
      <c r="O59" s="95">
        <f>N59</f>
        <v>100000</v>
      </c>
      <c r="P59" s="96">
        <v>100</v>
      </c>
    </row>
    <row r="60" spans="1:16" ht="52.5" thickBot="1" thickTop="1">
      <c r="A60" s="54">
        <v>32</v>
      </c>
      <c r="B60" s="54" t="s">
        <v>162</v>
      </c>
      <c r="C60" s="65" t="s">
        <v>212</v>
      </c>
      <c r="D60" s="54" t="s">
        <v>241</v>
      </c>
      <c r="E60" s="88">
        <v>0</v>
      </c>
      <c r="F60" s="87">
        <v>0</v>
      </c>
      <c r="G60" s="87">
        <v>0</v>
      </c>
      <c r="H60" s="99">
        <v>2571852</v>
      </c>
      <c r="I60" s="93">
        <f t="shared" si="1"/>
        <v>2571852</v>
      </c>
      <c r="J60" s="90" t="s">
        <v>263</v>
      </c>
      <c r="K60" s="87">
        <v>0</v>
      </c>
      <c r="L60" s="87">
        <v>0</v>
      </c>
      <c r="M60" s="87">
        <v>0</v>
      </c>
      <c r="N60" s="95">
        <v>2570088</v>
      </c>
      <c r="O60" s="95">
        <v>2570088</v>
      </c>
      <c r="P60" s="96">
        <v>99.9</v>
      </c>
    </row>
    <row r="61" spans="1:16" ht="52.5" thickBot="1" thickTop="1">
      <c r="A61" s="54">
        <v>33</v>
      </c>
      <c r="B61" s="54" t="s">
        <v>162</v>
      </c>
      <c r="C61" s="65" t="s">
        <v>213</v>
      </c>
      <c r="D61" s="54" t="s">
        <v>252</v>
      </c>
      <c r="E61" s="88">
        <v>0</v>
      </c>
      <c r="F61" s="87">
        <v>0</v>
      </c>
      <c r="G61" s="87">
        <v>0</v>
      </c>
      <c r="H61" s="99">
        <v>5000000</v>
      </c>
      <c r="I61" s="93">
        <f t="shared" si="1"/>
        <v>5000000</v>
      </c>
      <c r="J61" s="90" t="s">
        <v>263</v>
      </c>
      <c r="K61" s="87">
        <v>0</v>
      </c>
      <c r="L61" s="87">
        <v>0</v>
      </c>
      <c r="M61" s="87">
        <v>0</v>
      </c>
      <c r="N61" s="95">
        <v>5000000</v>
      </c>
      <c r="O61" s="95">
        <f>N61</f>
        <v>5000000</v>
      </c>
      <c r="P61" s="96">
        <v>100</v>
      </c>
    </row>
    <row r="62" spans="1:16" ht="90.75" thickBot="1" thickTop="1">
      <c r="A62" s="54">
        <v>34</v>
      </c>
      <c r="B62" s="54" t="s">
        <v>162</v>
      </c>
      <c r="C62" s="65" t="s">
        <v>261</v>
      </c>
      <c r="D62" s="54" t="s">
        <v>260</v>
      </c>
      <c r="E62" s="88">
        <v>0</v>
      </c>
      <c r="F62" s="87">
        <v>0</v>
      </c>
      <c r="G62" s="87">
        <v>0</v>
      </c>
      <c r="H62" s="99">
        <v>10000038</v>
      </c>
      <c r="I62" s="93">
        <f t="shared" si="1"/>
        <v>10000038</v>
      </c>
      <c r="J62" s="90" t="s">
        <v>269</v>
      </c>
      <c r="K62" s="87">
        <v>0</v>
      </c>
      <c r="L62" s="87">
        <v>0</v>
      </c>
      <c r="M62" s="87">
        <v>0</v>
      </c>
      <c r="N62" s="95">
        <v>9237678.2</v>
      </c>
      <c r="O62" s="95">
        <f>N62</f>
        <v>9237678.2</v>
      </c>
      <c r="P62" s="96">
        <v>92.4</v>
      </c>
    </row>
    <row r="63" spans="1:16" ht="65.25" thickBot="1" thickTop="1">
      <c r="A63" s="54">
        <v>35</v>
      </c>
      <c r="B63" s="54" t="s">
        <v>162</v>
      </c>
      <c r="C63" s="65" t="s">
        <v>220</v>
      </c>
      <c r="D63" s="54" t="s">
        <v>186</v>
      </c>
      <c r="E63" s="88">
        <v>0</v>
      </c>
      <c r="F63" s="87">
        <v>0</v>
      </c>
      <c r="G63" s="87">
        <v>0</v>
      </c>
      <c r="H63" s="99">
        <v>720000</v>
      </c>
      <c r="I63" s="93">
        <f t="shared" si="1"/>
        <v>720000</v>
      </c>
      <c r="J63" s="90" t="s">
        <v>263</v>
      </c>
      <c r="K63" s="87">
        <v>0</v>
      </c>
      <c r="L63" s="87">
        <v>0</v>
      </c>
      <c r="M63" s="87">
        <v>0</v>
      </c>
      <c r="N63" s="95">
        <v>720000</v>
      </c>
      <c r="O63" s="95">
        <f>N63</f>
        <v>720000</v>
      </c>
      <c r="P63" s="96">
        <v>100</v>
      </c>
    </row>
    <row r="64" spans="1:16" ht="13.5" thickTop="1">
      <c r="A64" s="64"/>
      <c r="B64" s="293" t="s">
        <v>187</v>
      </c>
      <c r="C64" s="293"/>
      <c r="D64" s="293"/>
      <c r="E64" s="88">
        <v>0</v>
      </c>
      <c r="F64" s="87">
        <v>0</v>
      </c>
      <c r="G64" s="87">
        <v>0</v>
      </c>
      <c r="H64" s="94">
        <f>I64</f>
        <v>143086230</v>
      </c>
      <c r="I64" s="93">
        <f>SUM(I31:I63)</f>
        <v>143086230</v>
      </c>
      <c r="J64" s="54"/>
      <c r="K64" s="87">
        <v>0</v>
      </c>
      <c r="L64" s="87">
        <v>0</v>
      </c>
      <c r="M64" s="87">
        <v>0</v>
      </c>
      <c r="N64" s="95">
        <f>SUM(N31:N63)</f>
        <v>112768405.05</v>
      </c>
      <c r="O64" s="95">
        <f>SUM(O31:O63)</f>
        <v>112228404.75000001</v>
      </c>
      <c r="P64" s="96"/>
    </row>
    <row r="65" spans="1:16" ht="12.75">
      <c r="A65" s="61"/>
      <c r="B65" s="61"/>
      <c r="C65" s="61"/>
      <c r="D65" s="59"/>
      <c r="E65" s="79"/>
      <c r="F65" s="72"/>
      <c r="G65" s="72"/>
      <c r="H65" s="80"/>
      <c r="I65" s="79"/>
      <c r="J65" s="59"/>
      <c r="K65" s="72"/>
      <c r="L65" s="72"/>
      <c r="M65" s="72"/>
      <c r="N65" s="81"/>
      <c r="O65" s="81"/>
      <c r="P65" s="82"/>
    </row>
    <row r="66" spans="1:16" ht="12.75">
      <c r="A66" s="61"/>
      <c r="B66" s="61"/>
      <c r="C66" s="61"/>
      <c r="D66" s="59"/>
      <c r="E66" s="79"/>
      <c r="F66" s="72"/>
      <c r="G66" s="72"/>
      <c r="H66" s="80"/>
      <c r="I66" s="79"/>
      <c r="J66" s="59"/>
      <c r="K66" s="72"/>
      <c r="L66" s="72"/>
      <c r="M66" s="72"/>
      <c r="N66" s="81"/>
      <c r="O66" s="81"/>
      <c r="P66" s="82"/>
    </row>
    <row r="67" spans="1:16" ht="12.75">
      <c r="A67" s="61"/>
      <c r="B67" s="61"/>
      <c r="C67" s="61"/>
      <c r="D67" s="59"/>
      <c r="E67" s="79"/>
      <c r="F67" s="72"/>
      <c r="G67" s="72"/>
      <c r="H67" s="80"/>
      <c r="I67" s="79"/>
      <c r="J67" s="59"/>
      <c r="K67" s="72"/>
      <c r="L67" s="72"/>
      <c r="M67" s="72"/>
      <c r="N67" s="81"/>
      <c r="O67" s="81"/>
      <c r="P67" s="82"/>
    </row>
    <row r="68" spans="1:16" ht="12.75">
      <c r="A68" s="61"/>
      <c r="B68" s="61"/>
      <c r="C68" s="61"/>
      <c r="D68" s="59"/>
      <c r="E68" s="79"/>
      <c r="F68" s="72"/>
      <c r="G68" s="72"/>
      <c r="H68" s="80"/>
      <c r="I68" s="79"/>
      <c r="J68" s="59"/>
      <c r="K68" s="72"/>
      <c r="L68" s="72"/>
      <c r="M68" s="72"/>
      <c r="N68" s="81"/>
      <c r="O68" s="81"/>
      <c r="P68" s="82"/>
    </row>
    <row r="69" spans="1:16" ht="12.75">
      <c r="A69" s="61"/>
      <c r="B69" s="61"/>
      <c r="C69" s="61"/>
      <c r="D69" s="59"/>
      <c r="E69" s="79"/>
      <c r="F69" s="72"/>
      <c r="G69" s="72"/>
      <c r="H69" s="80"/>
      <c r="I69" s="79"/>
      <c r="J69" s="59"/>
      <c r="K69" s="72"/>
      <c r="L69" s="72"/>
      <c r="M69" s="72"/>
      <c r="N69" s="81"/>
      <c r="O69" s="81"/>
      <c r="P69" s="82"/>
    </row>
    <row r="70" spans="1:16" ht="12.75">
      <c r="A70" s="61"/>
      <c r="B70" s="61"/>
      <c r="C70" s="61"/>
      <c r="D70" s="59"/>
      <c r="E70" s="79"/>
      <c r="F70" s="72"/>
      <c r="G70" s="72"/>
      <c r="H70" s="80"/>
      <c r="I70" s="79"/>
      <c r="J70" s="59"/>
      <c r="K70" s="72"/>
      <c r="L70" s="72"/>
      <c r="M70" s="72"/>
      <c r="N70" s="81"/>
      <c r="O70" s="81"/>
      <c r="P70" s="82"/>
    </row>
    <row r="71" spans="1:16" ht="12.75">
      <c r="A71" s="61"/>
      <c r="B71" s="61"/>
      <c r="C71" s="61"/>
      <c r="D71" s="59"/>
      <c r="E71" s="79"/>
      <c r="F71" s="72"/>
      <c r="G71" s="72"/>
      <c r="H71" s="80"/>
      <c r="I71" s="79"/>
      <c r="J71" s="59"/>
      <c r="K71" s="72"/>
      <c r="L71" s="72"/>
      <c r="M71" s="72"/>
      <c r="N71" s="81"/>
      <c r="O71" s="81"/>
      <c r="P71" s="82"/>
    </row>
    <row r="72" spans="1:16" ht="12.75">
      <c r="A72" s="56"/>
      <c r="B72" s="56"/>
      <c r="C72" s="56"/>
      <c r="D72" s="56"/>
      <c r="E72" s="57"/>
      <c r="F72" s="58"/>
      <c r="G72" s="59"/>
      <c r="H72" s="60"/>
      <c r="I72" s="59"/>
      <c r="J72" s="61"/>
      <c r="K72" s="59"/>
      <c r="L72" s="59"/>
      <c r="M72" s="59"/>
      <c r="N72" s="59"/>
      <c r="O72" s="59"/>
      <c r="P72" s="61"/>
    </row>
    <row r="73" spans="1:16" ht="12.75">
      <c r="A73" s="281" t="s">
        <v>234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</row>
    <row r="74" spans="1:16" ht="12.75">
      <c r="A74" s="281" t="s">
        <v>160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</row>
    <row r="75" spans="1:16" ht="12.75">
      <c r="A75" s="292" t="s">
        <v>1</v>
      </c>
      <c r="B75" s="292" t="s">
        <v>8</v>
      </c>
      <c r="C75" s="292" t="s">
        <v>2</v>
      </c>
      <c r="D75" s="292" t="s">
        <v>3</v>
      </c>
      <c r="E75" s="292" t="s">
        <v>9</v>
      </c>
      <c r="F75" s="292"/>
      <c r="G75" s="292"/>
      <c r="H75" s="292"/>
      <c r="I75" s="292"/>
      <c r="J75" s="292" t="s">
        <v>4</v>
      </c>
      <c r="K75" s="292" t="s">
        <v>0</v>
      </c>
      <c r="L75" s="292"/>
      <c r="M75" s="292"/>
      <c r="N75" s="292"/>
      <c r="O75" s="292"/>
      <c r="P75" s="292" t="s">
        <v>15</v>
      </c>
    </row>
    <row r="76" spans="1:16" ht="38.25">
      <c r="A76" s="292"/>
      <c r="B76" s="292"/>
      <c r="C76" s="292"/>
      <c r="D76" s="292"/>
      <c r="E76" s="62" t="s">
        <v>10</v>
      </c>
      <c r="F76" s="55" t="s">
        <v>11</v>
      </c>
      <c r="G76" s="55" t="s">
        <v>12</v>
      </c>
      <c r="H76" s="63" t="s">
        <v>16</v>
      </c>
      <c r="I76" s="55" t="s">
        <v>14</v>
      </c>
      <c r="J76" s="292"/>
      <c r="K76" s="55" t="s">
        <v>10</v>
      </c>
      <c r="L76" s="55" t="s">
        <v>11</v>
      </c>
      <c r="M76" s="55" t="s">
        <v>12</v>
      </c>
      <c r="N76" s="55" t="s">
        <v>13</v>
      </c>
      <c r="O76" s="55" t="s">
        <v>14</v>
      </c>
      <c r="P76" s="292"/>
    </row>
    <row r="77" spans="1:16" ht="89.25">
      <c r="A77" s="64">
        <v>1</v>
      </c>
      <c r="B77" s="54" t="s">
        <v>190</v>
      </c>
      <c r="C77" s="136" t="s">
        <v>191</v>
      </c>
      <c r="D77" s="54" t="s">
        <v>192</v>
      </c>
      <c r="E77" s="66">
        <v>10000000</v>
      </c>
      <c r="F77" s="55">
        <v>0</v>
      </c>
      <c r="G77" s="54">
        <v>0</v>
      </c>
      <c r="H77" s="67">
        <v>0</v>
      </c>
      <c r="I77" s="68">
        <f aca="true" t="shared" si="2" ref="I77:I83">E77</f>
        <v>10000000</v>
      </c>
      <c r="J77" s="54" t="s">
        <v>161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64">
        <v>0</v>
      </c>
    </row>
    <row r="78" spans="1:16" ht="89.25">
      <c r="A78" s="64">
        <f>A77+1</f>
        <v>2</v>
      </c>
      <c r="B78" s="54" t="s">
        <v>190</v>
      </c>
      <c r="C78" s="136" t="s">
        <v>193</v>
      </c>
      <c r="D78" s="54" t="s">
        <v>194</v>
      </c>
      <c r="E78" s="66">
        <v>10000000</v>
      </c>
      <c r="F78" s="55">
        <v>0</v>
      </c>
      <c r="G78" s="54">
        <v>0</v>
      </c>
      <c r="H78" s="67">
        <v>0</v>
      </c>
      <c r="I78" s="68">
        <f t="shared" si="2"/>
        <v>10000000</v>
      </c>
      <c r="J78" s="54" t="s">
        <v>161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64">
        <v>0</v>
      </c>
    </row>
    <row r="79" spans="1:16" ht="89.25">
      <c r="A79" s="64">
        <f>A78+1</f>
        <v>3</v>
      </c>
      <c r="B79" s="54" t="s">
        <v>190</v>
      </c>
      <c r="C79" s="136" t="s">
        <v>195</v>
      </c>
      <c r="D79" s="54" t="s">
        <v>196</v>
      </c>
      <c r="E79" s="66">
        <v>10000000</v>
      </c>
      <c r="F79" s="55">
        <v>0</v>
      </c>
      <c r="G79" s="54">
        <v>0</v>
      </c>
      <c r="H79" s="67">
        <v>0</v>
      </c>
      <c r="I79" s="68">
        <f t="shared" si="2"/>
        <v>10000000</v>
      </c>
      <c r="J79" s="54" t="s">
        <v>161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64">
        <v>0</v>
      </c>
    </row>
    <row r="80" spans="1:16" ht="89.25">
      <c r="A80" s="64">
        <f>A79+1</f>
        <v>4</v>
      </c>
      <c r="B80" s="54" t="s">
        <v>190</v>
      </c>
      <c r="C80" s="136" t="s">
        <v>197</v>
      </c>
      <c r="D80" s="54" t="s">
        <v>198</v>
      </c>
      <c r="E80" s="66">
        <v>10000000</v>
      </c>
      <c r="F80" s="55">
        <v>0</v>
      </c>
      <c r="G80" s="54">
        <v>0</v>
      </c>
      <c r="H80" s="67">
        <v>0</v>
      </c>
      <c r="I80" s="68">
        <f t="shared" si="2"/>
        <v>10000000</v>
      </c>
      <c r="J80" s="54" t="s">
        <v>161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64">
        <v>0</v>
      </c>
    </row>
    <row r="81" spans="1:16" ht="63.75">
      <c r="A81" s="64">
        <f>A80+1</f>
        <v>5</v>
      </c>
      <c r="B81" s="54" t="s">
        <v>190</v>
      </c>
      <c r="C81" s="54" t="s">
        <v>199</v>
      </c>
      <c r="D81" s="65" t="s">
        <v>163</v>
      </c>
      <c r="E81" s="66">
        <v>10000000</v>
      </c>
      <c r="F81" s="55">
        <v>0</v>
      </c>
      <c r="G81" s="54">
        <v>0</v>
      </c>
      <c r="H81" s="67">
        <v>0</v>
      </c>
      <c r="I81" s="68">
        <f t="shared" si="2"/>
        <v>10000000</v>
      </c>
      <c r="J81" s="54" t="s">
        <v>161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64">
        <v>0</v>
      </c>
    </row>
    <row r="82" spans="1:16" ht="89.25">
      <c r="A82" s="64">
        <f>A81+1</f>
        <v>6</v>
      </c>
      <c r="B82" s="54" t="s">
        <v>190</v>
      </c>
      <c r="C82" s="54" t="s">
        <v>200</v>
      </c>
      <c r="D82" s="65" t="s">
        <v>201</v>
      </c>
      <c r="E82" s="66">
        <v>9000000</v>
      </c>
      <c r="F82" s="55">
        <v>0</v>
      </c>
      <c r="G82" s="54">
        <v>0</v>
      </c>
      <c r="H82" s="67">
        <v>0</v>
      </c>
      <c r="I82" s="68">
        <f t="shared" si="2"/>
        <v>9000000</v>
      </c>
      <c r="J82" s="54" t="s">
        <v>161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64">
        <v>0</v>
      </c>
    </row>
    <row r="83" spans="1:16" ht="12.75">
      <c r="A83" s="289" t="s">
        <v>5</v>
      </c>
      <c r="B83" s="290"/>
      <c r="C83" s="290"/>
      <c r="D83" s="291"/>
      <c r="E83" s="69">
        <f>SUM(E77:E82)</f>
        <v>59000000</v>
      </c>
      <c r="F83" s="55">
        <v>0</v>
      </c>
      <c r="G83" s="55">
        <v>0</v>
      </c>
      <c r="H83" s="63">
        <v>0</v>
      </c>
      <c r="I83" s="62">
        <f t="shared" si="2"/>
        <v>59000000</v>
      </c>
      <c r="J83" s="55"/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120">
        <v>0</v>
      </c>
    </row>
  </sheetData>
  <sheetProtection/>
  <mergeCells count="33">
    <mergeCell ref="A83:D83"/>
    <mergeCell ref="A75:A76"/>
    <mergeCell ref="B75:B76"/>
    <mergeCell ref="C75:C76"/>
    <mergeCell ref="D75:D76"/>
    <mergeCell ref="E75:I75"/>
    <mergeCell ref="P29:P30"/>
    <mergeCell ref="B64:D64"/>
    <mergeCell ref="A73:P73"/>
    <mergeCell ref="A74:P74"/>
    <mergeCell ref="K75:O75"/>
    <mergeCell ref="P75:P76"/>
    <mergeCell ref="J75:J76"/>
    <mergeCell ref="B10:D10"/>
    <mergeCell ref="A27:P27"/>
    <mergeCell ref="A28:P28"/>
    <mergeCell ref="A29:A30"/>
    <mergeCell ref="B29:B30"/>
    <mergeCell ref="C29:C30"/>
    <mergeCell ref="D29:D30"/>
    <mergeCell ref="E29:I29"/>
    <mergeCell ref="J29:J30"/>
    <mergeCell ref="K29:O29"/>
    <mergeCell ref="A1:P1"/>
    <mergeCell ref="A2:P2"/>
    <mergeCell ref="A3:A4"/>
    <mergeCell ref="B3:B4"/>
    <mergeCell ref="C3:C4"/>
    <mergeCell ref="D3:D4"/>
    <mergeCell ref="E3:I3"/>
    <mergeCell ref="J3:J4"/>
    <mergeCell ref="K3:O3"/>
    <mergeCell ref="P3:P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3:F3"/>
  <sheetViews>
    <sheetView zoomScalePageLayoutView="0" workbookViewId="0" topLeftCell="A1">
      <selection activeCell="F4" sqref="F4"/>
    </sheetView>
  </sheetViews>
  <sheetFormatPr defaultColWidth="9.140625" defaultRowHeight="12.75"/>
  <sheetData>
    <row r="3" ht="12.75">
      <c r="F3" s="47">
        <f>(3600000/2)</f>
        <v>1800000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8">
      <selection activeCell="D10" sqref="D10"/>
    </sheetView>
  </sheetViews>
  <sheetFormatPr defaultColWidth="9.140625" defaultRowHeight="12.75"/>
  <cols>
    <col min="1" max="1" width="3.8515625" style="0" customWidth="1"/>
    <col min="2" max="2" width="11.140625" style="0" customWidth="1"/>
    <col min="3" max="3" width="15.28125" style="0" customWidth="1"/>
    <col min="4" max="4" width="27.00390625" style="0" customWidth="1"/>
    <col min="5" max="5" width="5.00390625" style="0" customWidth="1"/>
    <col min="6" max="6" width="4.7109375" style="0" customWidth="1"/>
    <col min="7" max="7" width="5.7109375" style="0" customWidth="1"/>
    <col min="8" max="8" width="14.57421875" style="0" bestFit="1" customWidth="1"/>
    <col min="9" max="9" width="12.7109375" style="0" customWidth="1"/>
    <col min="10" max="10" width="18.57421875" style="0" customWidth="1"/>
    <col min="11" max="11" width="5.140625" style="0" customWidth="1"/>
    <col min="12" max="12" width="5.28125" style="0" customWidth="1"/>
    <col min="13" max="13" width="4.8515625" style="0" customWidth="1"/>
    <col min="14" max="14" width="10.140625" style="0" customWidth="1"/>
    <col min="15" max="15" width="9.8515625" style="0" customWidth="1"/>
  </cols>
  <sheetData>
    <row r="1" spans="3:16" ht="12.75">
      <c r="C1" s="53"/>
      <c r="D1" s="182"/>
      <c r="E1" s="144"/>
      <c r="F1" s="53"/>
      <c r="G1" s="53"/>
      <c r="H1" s="145"/>
      <c r="I1" s="53"/>
      <c r="J1" s="53"/>
      <c r="K1" s="53"/>
      <c r="L1" s="53"/>
      <c r="M1" s="53"/>
      <c r="N1" s="53"/>
      <c r="O1" s="53"/>
      <c r="P1" s="53"/>
    </row>
    <row r="2" spans="2:16" ht="12.75">
      <c r="B2" s="281" t="s">
        <v>319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2:16" ht="12.75"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2:16" ht="12.75">
      <c r="B4" s="292" t="s">
        <v>8</v>
      </c>
      <c r="C4" s="292" t="s">
        <v>2</v>
      </c>
      <c r="D4" s="292" t="s">
        <v>3</v>
      </c>
      <c r="E4" s="289" t="s">
        <v>9</v>
      </c>
      <c r="F4" s="290"/>
      <c r="G4" s="290"/>
      <c r="H4" s="290"/>
      <c r="I4" s="291"/>
      <c r="J4" s="292" t="s">
        <v>4</v>
      </c>
      <c r="K4" s="289" t="s">
        <v>0</v>
      </c>
      <c r="L4" s="290"/>
      <c r="M4" s="290"/>
      <c r="N4" s="290"/>
      <c r="O4" s="291"/>
      <c r="P4" s="292" t="s">
        <v>15</v>
      </c>
    </row>
    <row r="5" spans="2:18" ht="38.25">
      <c r="B5" s="292"/>
      <c r="C5" s="292"/>
      <c r="D5" s="292"/>
      <c r="E5" s="146" t="s">
        <v>10</v>
      </c>
      <c r="F5" s="147" t="s">
        <v>11</v>
      </c>
      <c r="G5" s="147" t="s">
        <v>12</v>
      </c>
      <c r="H5" s="148" t="s">
        <v>16</v>
      </c>
      <c r="I5" s="147" t="s">
        <v>14</v>
      </c>
      <c r="J5" s="292"/>
      <c r="K5" s="147" t="s">
        <v>10</v>
      </c>
      <c r="L5" s="147" t="s">
        <v>11</v>
      </c>
      <c r="M5" s="147" t="s">
        <v>12</v>
      </c>
      <c r="N5" s="147" t="s">
        <v>13</v>
      </c>
      <c r="O5" s="147" t="s">
        <v>14</v>
      </c>
      <c r="P5" s="292"/>
      <c r="R5" t="s">
        <v>321</v>
      </c>
    </row>
    <row r="6" spans="2:16" s="160" customFormat="1" ht="42.75" customHeight="1">
      <c r="B6" s="150" t="s">
        <v>162</v>
      </c>
      <c r="C6" s="151" t="s">
        <v>167</v>
      </c>
      <c r="D6" s="151" t="s">
        <v>239</v>
      </c>
      <c r="E6" s="155">
        <v>0</v>
      </c>
      <c r="F6" s="151">
        <v>0</v>
      </c>
      <c r="G6" s="151">
        <v>0</v>
      </c>
      <c r="H6" s="154">
        <v>3840000</v>
      </c>
      <c r="I6" s="155">
        <f>H6</f>
        <v>3840000</v>
      </c>
      <c r="J6" s="150" t="s">
        <v>318</v>
      </c>
      <c r="K6" s="151">
        <v>0</v>
      </c>
      <c r="L6" s="151">
        <v>0</v>
      </c>
      <c r="M6" s="151">
        <v>0</v>
      </c>
      <c r="N6" s="156">
        <v>0</v>
      </c>
      <c r="O6" s="156">
        <v>0</v>
      </c>
      <c r="P6" s="159">
        <v>0</v>
      </c>
    </row>
    <row r="7" spans="2:16" s="160" customFormat="1" ht="44.25" customHeight="1">
      <c r="B7" s="150" t="s">
        <v>162</v>
      </c>
      <c r="C7" s="151" t="s">
        <v>167</v>
      </c>
      <c r="D7" s="151" t="s">
        <v>273</v>
      </c>
      <c r="E7" s="155"/>
      <c r="F7" s="151"/>
      <c r="G7" s="151"/>
      <c r="H7" s="154">
        <v>480000</v>
      </c>
      <c r="I7" s="154">
        <v>480000</v>
      </c>
      <c r="J7" s="150" t="s">
        <v>318</v>
      </c>
      <c r="K7" s="151">
        <v>0</v>
      </c>
      <c r="L7" s="151">
        <v>0</v>
      </c>
      <c r="M7" s="151">
        <v>0</v>
      </c>
      <c r="N7" s="156">
        <v>0</v>
      </c>
      <c r="O7" s="156">
        <v>0</v>
      </c>
      <c r="P7" s="159">
        <v>0</v>
      </c>
    </row>
    <row r="8" spans="2:16" s="160" customFormat="1" ht="45" customHeight="1" thickBot="1">
      <c r="B8" s="150" t="s">
        <v>162</v>
      </c>
      <c r="C8" s="151" t="s">
        <v>167</v>
      </c>
      <c r="D8" s="151" t="s">
        <v>295</v>
      </c>
      <c r="E8" s="155"/>
      <c r="F8" s="151"/>
      <c r="G8" s="151"/>
      <c r="H8" s="154">
        <v>4000000</v>
      </c>
      <c r="I8" s="155">
        <v>4000000</v>
      </c>
      <c r="J8" s="150" t="s">
        <v>318</v>
      </c>
      <c r="K8" s="151">
        <v>0</v>
      </c>
      <c r="L8" s="151">
        <v>0</v>
      </c>
      <c r="M8" s="151">
        <v>0</v>
      </c>
      <c r="N8" s="156">
        <v>0</v>
      </c>
      <c r="O8" s="156">
        <v>0</v>
      </c>
      <c r="P8" s="159">
        <v>0</v>
      </c>
    </row>
    <row r="9" spans="2:16" s="157" customFormat="1" ht="41.25" customHeight="1" thickBot="1" thickTop="1">
      <c r="B9" s="150" t="s">
        <v>162</v>
      </c>
      <c r="C9" s="151" t="s">
        <v>167</v>
      </c>
      <c r="D9" s="151" t="s">
        <v>312</v>
      </c>
      <c r="E9" s="152"/>
      <c r="F9" s="153"/>
      <c r="G9" s="153"/>
      <c r="H9" s="154">
        <v>31752000</v>
      </c>
      <c r="I9" s="155">
        <f aca="true" t="shared" si="0" ref="I9:I26">H9</f>
        <v>31752000</v>
      </c>
      <c r="J9" s="150" t="s">
        <v>318</v>
      </c>
      <c r="K9" s="151">
        <v>0</v>
      </c>
      <c r="L9" s="151">
        <v>0</v>
      </c>
      <c r="M9" s="151">
        <v>0</v>
      </c>
      <c r="N9" s="156">
        <v>0</v>
      </c>
      <c r="O9" s="156">
        <v>0</v>
      </c>
      <c r="P9" s="159">
        <v>0</v>
      </c>
    </row>
    <row r="10" spans="2:16" s="157" customFormat="1" ht="41.25" customHeight="1" thickBot="1" thickTop="1">
      <c r="B10" s="150" t="s">
        <v>162</v>
      </c>
      <c r="C10" s="151" t="s">
        <v>167</v>
      </c>
      <c r="D10" s="151" t="s">
        <v>306</v>
      </c>
      <c r="E10" s="152"/>
      <c r="F10" s="153"/>
      <c r="G10" s="153"/>
      <c r="H10" s="154">
        <v>33818550</v>
      </c>
      <c r="I10" s="155">
        <f t="shared" si="0"/>
        <v>33818550</v>
      </c>
      <c r="J10" s="150" t="s">
        <v>318</v>
      </c>
      <c r="K10" s="151">
        <v>0</v>
      </c>
      <c r="L10" s="151">
        <v>0</v>
      </c>
      <c r="M10" s="151">
        <v>0</v>
      </c>
      <c r="N10" s="156">
        <v>0</v>
      </c>
      <c r="O10" s="156">
        <v>0</v>
      </c>
      <c r="P10" s="159">
        <v>0</v>
      </c>
    </row>
    <row r="11" spans="2:16" s="157" customFormat="1" ht="41.25" customHeight="1" thickBot="1" thickTop="1">
      <c r="B11" s="150" t="s">
        <v>162</v>
      </c>
      <c r="C11" s="151" t="s">
        <v>167</v>
      </c>
      <c r="D11" s="151" t="s">
        <v>311</v>
      </c>
      <c r="E11" s="152"/>
      <c r="F11" s="153"/>
      <c r="G11" s="153"/>
      <c r="H11" s="154">
        <v>5930000</v>
      </c>
      <c r="I11" s="155">
        <f t="shared" si="0"/>
        <v>5930000</v>
      </c>
      <c r="J11" s="150" t="s">
        <v>318</v>
      </c>
      <c r="K11" s="151">
        <v>0</v>
      </c>
      <c r="L11" s="151">
        <v>0</v>
      </c>
      <c r="M11" s="151">
        <v>0</v>
      </c>
      <c r="N11" s="156">
        <v>0</v>
      </c>
      <c r="O11" s="156">
        <v>0</v>
      </c>
      <c r="P11" s="159">
        <v>0</v>
      </c>
    </row>
    <row r="12" spans="2:16" s="157" customFormat="1" ht="51.75" customHeight="1" thickBot="1" thickTop="1">
      <c r="B12" s="150" t="s">
        <v>162</v>
      </c>
      <c r="C12" s="151" t="s">
        <v>167</v>
      </c>
      <c r="D12" s="151" t="s">
        <v>310</v>
      </c>
      <c r="E12" s="152"/>
      <c r="F12" s="153"/>
      <c r="G12" s="153"/>
      <c r="H12" s="154">
        <v>12384253</v>
      </c>
      <c r="I12" s="155">
        <f t="shared" si="0"/>
        <v>12384253</v>
      </c>
      <c r="J12" s="150" t="s">
        <v>318</v>
      </c>
      <c r="K12" s="151">
        <v>0</v>
      </c>
      <c r="L12" s="151">
        <v>0</v>
      </c>
      <c r="M12" s="151">
        <v>0</v>
      </c>
      <c r="N12" s="156">
        <v>0</v>
      </c>
      <c r="O12" s="156">
        <v>0</v>
      </c>
      <c r="P12" s="159">
        <v>0</v>
      </c>
    </row>
    <row r="13" spans="2:16" s="157" customFormat="1" ht="41.25" customHeight="1" thickBot="1" thickTop="1">
      <c r="B13" s="150" t="s">
        <v>162</v>
      </c>
      <c r="C13" s="151" t="s">
        <v>167</v>
      </c>
      <c r="D13" s="151" t="s">
        <v>296</v>
      </c>
      <c r="E13" s="152"/>
      <c r="F13" s="153"/>
      <c r="G13" s="153"/>
      <c r="H13" s="154">
        <v>1025000</v>
      </c>
      <c r="I13" s="155">
        <f t="shared" si="0"/>
        <v>1025000</v>
      </c>
      <c r="J13" s="150" t="s">
        <v>318</v>
      </c>
      <c r="K13" s="151">
        <v>0</v>
      </c>
      <c r="L13" s="151">
        <v>0</v>
      </c>
      <c r="M13" s="151">
        <v>0</v>
      </c>
      <c r="N13" s="156">
        <v>0</v>
      </c>
      <c r="O13" s="156">
        <v>0</v>
      </c>
      <c r="P13" s="159">
        <v>0</v>
      </c>
    </row>
    <row r="14" spans="2:16" s="157" customFormat="1" ht="41.25" customHeight="1" thickBot="1" thickTop="1">
      <c r="B14" s="150" t="s">
        <v>162</v>
      </c>
      <c r="C14" s="151" t="s">
        <v>167</v>
      </c>
      <c r="D14" s="151" t="s">
        <v>307</v>
      </c>
      <c r="E14" s="152"/>
      <c r="F14" s="153"/>
      <c r="G14" s="153"/>
      <c r="H14" s="154">
        <v>13936392</v>
      </c>
      <c r="I14" s="155">
        <f t="shared" si="0"/>
        <v>13936392</v>
      </c>
      <c r="J14" s="150" t="s">
        <v>318</v>
      </c>
      <c r="K14" s="151">
        <v>0</v>
      </c>
      <c r="L14" s="151">
        <v>0</v>
      </c>
      <c r="M14" s="151">
        <v>0</v>
      </c>
      <c r="N14" s="156">
        <v>0</v>
      </c>
      <c r="O14" s="156">
        <v>0</v>
      </c>
      <c r="P14" s="159">
        <v>0</v>
      </c>
    </row>
    <row r="15" spans="2:16" s="157" customFormat="1" ht="41.25" customHeight="1" thickBot="1" thickTop="1">
      <c r="B15" s="150" t="s">
        <v>162</v>
      </c>
      <c r="C15" s="151" t="s">
        <v>167</v>
      </c>
      <c r="D15" s="151" t="s">
        <v>298</v>
      </c>
      <c r="E15" s="152"/>
      <c r="F15" s="153"/>
      <c r="G15" s="153"/>
      <c r="H15" s="154">
        <v>13800000</v>
      </c>
      <c r="I15" s="155">
        <f t="shared" si="0"/>
        <v>13800000</v>
      </c>
      <c r="J15" s="150" t="s">
        <v>318</v>
      </c>
      <c r="K15" s="151">
        <v>0</v>
      </c>
      <c r="L15" s="151">
        <v>0</v>
      </c>
      <c r="M15" s="151">
        <v>0</v>
      </c>
      <c r="N15" s="156">
        <v>0</v>
      </c>
      <c r="O15" s="156">
        <v>0</v>
      </c>
      <c r="P15" s="159">
        <v>0</v>
      </c>
    </row>
    <row r="16" spans="2:16" s="157" customFormat="1" ht="41.25" customHeight="1" thickBot="1" thickTop="1">
      <c r="B16" s="150" t="s">
        <v>162</v>
      </c>
      <c r="C16" s="151" t="s">
        <v>167</v>
      </c>
      <c r="D16" s="151" t="s">
        <v>297</v>
      </c>
      <c r="E16" s="152"/>
      <c r="F16" s="153"/>
      <c r="G16" s="153"/>
      <c r="H16" s="154">
        <v>9900000</v>
      </c>
      <c r="I16" s="155">
        <f t="shared" si="0"/>
        <v>9900000</v>
      </c>
      <c r="J16" s="150" t="s">
        <v>318</v>
      </c>
      <c r="K16" s="151">
        <v>0</v>
      </c>
      <c r="L16" s="151">
        <v>0</v>
      </c>
      <c r="M16" s="151">
        <v>0</v>
      </c>
      <c r="N16" s="156">
        <v>0</v>
      </c>
      <c r="O16" s="156">
        <v>0</v>
      </c>
      <c r="P16" s="159">
        <v>0</v>
      </c>
    </row>
    <row r="17" spans="2:16" s="157" customFormat="1" ht="41.25" customHeight="1" thickBot="1" thickTop="1">
      <c r="B17" s="150" t="s">
        <v>162</v>
      </c>
      <c r="C17" s="151" t="s">
        <v>167</v>
      </c>
      <c r="D17" s="151" t="s">
        <v>299</v>
      </c>
      <c r="E17" s="152"/>
      <c r="F17" s="153"/>
      <c r="G17" s="153"/>
      <c r="H17" s="154">
        <v>10522000</v>
      </c>
      <c r="I17" s="155">
        <f t="shared" si="0"/>
        <v>10522000</v>
      </c>
      <c r="J17" s="150" t="s">
        <v>318</v>
      </c>
      <c r="K17" s="151">
        <v>0</v>
      </c>
      <c r="L17" s="151">
        <v>0</v>
      </c>
      <c r="M17" s="151">
        <v>0</v>
      </c>
      <c r="N17" s="156">
        <v>0</v>
      </c>
      <c r="O17" s="156">
        <v>0</v>
      </c>
      <c r="P17" s="159">
        <v>0</v>
      </c>
    </row>
    <row r="18" spans="2:16" s="157" customFormat="1" ht="41.25" customHeight="1" thickBot="1" thickTop="1">
      <c r="B18" s="150" t="s">
        <v>162</v>
      </c>
      <c r="C18" s="151" t="s">
        <v>167</v>
      </c>
      <c r="D18" s="151" t="s">
        <v>279</v>
      </c>
      <c r="E18" s="152"/>
      <c r="F18" s="153"/>
      <c r="G18" s="153"/>
      <c r="H18" s="154">
        <v>4517680</v>
      </c>
      <c r="I18" s="155">
        <f t="shared" si="0"/>
        <v>4517680</v>
      </c>
      <c r="J18" s="150" t="s">
        <v>318</v>
      </c>
      <c r="K18" s="151">
        <v>0</v>
      </c>
      <c r="L18" s="151">
        <v>0</v>
      </c>
      <c r="M18" s="151">
        <v>0</v>
      </c>
      <c r="N18" s="156">
        <v>0</v>
      </c>
      <c r="O18" s="156">
        <v>0</v>
      </c>
      <c r="P18" s="159">
        <v>0</v>
      </c>
    </row>
    <row r="19" spans="2:16" s="157" customFormat="1" ht="48.75" customHeight="1" thickBot="1" thickTop="1">
      <c r="B19" s="150" t="s">
        <v>162</v>
      </c>
      <c r="C19" s="150" t="s">
        <v>202</v>
      </c>
      <c r="D19" s="151" t="s">
        <v>305</v>
      </c>
      <c r="E19" s="152"/>
      <c r="F19" s="153"/>
      <c r="G19" s="153"/>
      <c r="H19" s="154">
        <v>8873453</v>
      </c>
      <c r="I19" s="155">
        <f t="shared" si="0"/>
        <v>8873453</v>
      </c>
      <c r="J19" s="150" t="s">
        <v>318</v>
      </c>
      <c r="K19" s="151">
        <v>0</v>
      </c>
      <c r="L19" s="151">
        <v>0</v>
      </c>
      <c r="M19" s="151">
        <v>0</v>
      </c>
      <c r="N19" s="156">
        <v>0</v>
      </c>
      <c r="O19" s="156">
        <v>0</v>
      </c>
      <c r="P19" s="159">
        <v>0</v>
      </c>
    </row>
    <row r="20" spans="2:16" s="157" customFormat="1" ht="47.25" customHeight="1" thickBot="1" thickTop="1">
      <c r="B20" s="150" t="s">
        <v>162</v>
      </c>
      <c r="C20" s="150" t="s">
        <v>202</v>
      </c>
      <c r="D20" s="151" t="s">
        <v>294</v>
      </c>
      <c r="E20" s="152"/>
      <c r="F20" s="153"/>
      <c r="G20" s="153"/>
      <c r="H20" s="154">
        <v>11797400</v>
      </c>
      <c r="I20" s="155">
        <f t="shared" si="0"/>
        <v>11797400</v>
      </c>
      <c r="J20" s="150" t="s">
        <v>318</v>
      </c>
      <c r="K20" s="151">
        <v>0</v>
      </c>
      <c r="L20" s="151">
        <v>0</v>
      </c>
      <c r="M20" s="151">
        <v>0</v>
      </c>
      <c r="N20" s="156">
        <v>0</v>
      </c>
      <c r="O20" s="156">
        <v>0</v>
      </c>
      <c r="P20" s="159">
        <v>0</v>
      </c>
    </row>
    <row r="21" spans="2:16" s="157" customFormat="1" ht="54.75" customHeight="1" thickBot="1" thickTop="1">
      <c r="B21" s="150" t="s">
        <v>162</v>
      </c>
      <c r="C21" s="150" t="s">
        <v>280</v>
      </c>
      <c r="D21" s="151" t="s">
        <v>303</v>
      </c>
      <c r="E21" s="152"/>
      <c r="F21" s="153"/>
      <c r="G21" s="153"/>
      <c r="H21" s="154">
        <v>6000000</v>
      </c>
      <c r="I21" s="155">
        <f t="shared" si="0"/>
        <v>6000000</v>
      </c>
      <c r="J21" s="150" t="s">
        <v>318</v>
      </c>
      <c r="K21" s="151">
        <v>0</v>
      </c>
      <c r="L21" s="151">
        <v>0</v>
      </c>
      <c r="M21" s="151">
        <v>0</v>
      </c>
      <c r="N21" s="156">
        <v>0</v>
      </c>
      <c r="O21" s="156">
        <v>0</v>
      </c>
      <c r="P21" s="159">
        <v>0</v>
      </c>
    </row>
    <row r="22" spans="2:16" s="157" customFormat="1" ht="42.75" customHeight="1" thickBot="1" thickTop="1">
      <c r="B22" s="150" t="s">
        <v>162</v>
      </c>
      <c r="C22" s="150" t="s">
        <v>280</v>
      </c>
      <c r="D22" s="151" t="s">
        <v>304</v>
      </c>
      <c r="E22" s="152"/>
      <c r="F22" s="153"/>
      <c r="G22" s="153"/>
      <c r="H22" s="154">
        <v>9600000</v>
      </c>
      <c r="I22" s="155">
        <f t="shared" si="0"/>
        <v>9600000</v>
      </c>
      <c r="J22" s="150" t="s">
        <v>318</v>
      </c>
      <c r="K22" s="151">
        <v>0</v>
      </c>
      <c r="L22" s="151">
        <v>0</v>
      </c>
      <c r="M22" s="151">
        <v>0</v>
      </c>
      <c r="N22" s="156">
        <v>0</v>
      </c>
      <c r="O22" s="156">
        <v>0</v>
      </c>
      <c r="P22" s="159">
        <v>0</v>
      </c>
    </row>
    <row r="23" spans="2:16" s="157" customFormat="1" ht="39.75" thickBot="1" thickTop="1">
      <c r="B23" s="150" t="s">
        <v>162</v>
      </c>
      <c r="C23" s="150" t="s">
        <v>280</v>
      </c>
      <c r="D23" s="151" t="s">
        <v>291</v>
      </c>
      <c r="E23" s="152"/>
      <c r="F23" s="153"/>
      <c r="G23" s="153"/>
      <c r="H23" s="154">
        <v>2316000</v>
      </c>
      <c r="I23" s="155">
        <f t="shared" si="0"/>
        <v>2316000</v>
      </c>
      <c r="J23" s="150" t="s">
        <v>318</v>
      </c>
      <c r="K23" s="151">
        <v>0</v>
      </c>
      <c r="L23" s="151">
        <v>0</v>
      </c>
      <c r="M23" s="151">
        <v>0</v>
      </c>
      <c r="N23" s="156">
        <v>0</v>
      </c>
      <c r="O23" s="156">
        <v>0</v>
      </c>
      <c r="P23" s="159">
        <v>0</v>
      </c>
    </row>
    <row r="24" spans="2:16" s="157" customFormat="1" ht="42" customHeight="1" thickBot="1" thickTop="1">
      <c r="B24" s="150" t="s">
        <v>162</v>
      </c>
      <c r="C24" s="150" t="s">
        <v>280</v>
      </c>
      <c r="D24" s="151" t="s">
        <v>313</v>
      </c>
      <c r="E24" s="152"/>
      <c r="F24" s="153"/>
      <c r="G24" s="153"/>
      <c r="H24" s="154">
        <v>10000000</v>
      </c>
      <c r="I24" s="155">
        <f t="shared" si="0"/>
        <v>10000000</v>
      </c>
      <c r="J24" s="150" t="s">
        <v>318</v>
      </c>
      <c r="K24" s="151">
        <v>0</v>
      </c>
      <c r="L24" s="151">
        <v>0</v>
      </c>
      <c r="M24" s="151">
        <v>0</v>
      </c>
      <c r="N24" s="156">
        <v>0</v>
      </c>
      <c r="O24" s="156">
        <v>0</v>
      </c>
      <c r="P24" s="159">
        <v>0</v>
      </c>
    </row>
    <row r="25" spans="2:16" s="157" customFormat="1" ht="66.75" customHeight="1" thickBot="1" thickTop="1">
      <c r="B25" s="150" t="s">
        <v>162</v>
      </c>
      <c r="C25" s="150" t="s">
        <v>276</v>
      </c>
      <c r="D25" s="151" t="s">
        <v>293</v>
      </c>
      <c r="E25" s="152"/>
      <c r="F25" s="153"/>
      <c r="G25" s="153"/>
      <c r="H25" s="154">
        <v>4800000</v>
      </c>
      <c r="I25" s="155">
        <f t="shared" si="0"/>
        <v>4800000</v>
      </c>
      <c r="J25" s="150" t="s">
        <v>318</v>
      </c>
      <c r="K25" s="151">
        <v>0</v>
      </c>
      <c r="L25" s="151">
        <v>0</v>
      </c>
      <c r="M25" s="151">
        <v>0</v>
      </c>
      <c r="N25" s="156">
        <v>0</v>
      </c>
      <c r="O25" s="156">
        <v>0</v>
      </c>
      <c r="P25" s="159">
        <v>0</v>
      </c>
    </row>
    <row r="26" spans="2:16" s="157" customFormat="1" ht="54.75" customHeight="1" thickBot="1" thickTop="1">
      <c r="B26" s="150" t="s">
        <v>162</v>
      </c>
      <c r="C26" s="150" t="s">
        <v>276</v>
      </c>
      <c r="D26" s="151" t="s">
        <v>277</v>
      </c>
      <c r="E26" s="152"/>
      <c r="F26" s="153"/>
      <c r="G26" s="153"/>
      <c r="H26" s="154">
        <v>1104000</v>
      </c>
      <c r="I26" s="155">
        <f t="shared" si="0"/>
        <v>1104000</v>
      </c>
      <c r="J26" s="150" t="s">
        <v>318</v>
      </c>
      <c r="K26" s="151">
        <v>0</v>
      </c>
      <c r="L26" s="151">
        <v>0</v>
      </c>
      <c r="M26" s="151">
        <v>0</v>
      </c>
      <c r="N26" s="156">
        <v>0</v>
      </c>
      <c r="O26" s="156">
        <v>0</v>
      </c>
      <c r="P26" s="159">
        <v>0</v>
      </c>
    </row>
    <row r="27" spans="2:16" s="157" customFormat="1" ht="45" customHeight="1" thickBot="1" thickTop="1">
      <c r="B27" s="150" t="s">
        <v>162</v>
      </c>
      <c r="C27" s="150" t="s">
        <v>209</v>
      </c>
      <c r="D27" s="151" t="s">
        <v>278</v>
      </c>
      <c r="E27" s="152"/>
      <c r="F27" s="153"/>
      <c r="G27" s="153"/>
      <c r="H27" s="155">
        <v>51616078</v>
      </c>
      <c r="I27" s="155">
        <v>51616078</v>
      </c>
      <c r="J27" s="150" t="s">
        <v>318</v>
      </c>
      <c r="K27" s="151">
        <v>0</v>
      </c>
      <c r="L27" s="151">
        <v>0</v>
      </c>
      <c r="M27" s="151">
        <v>0</v>
      </c>
      <c r="N27" s="156">
        <v>0</v>
      </c>
      <c r="O27" s="156">
        <v>0</v>
      </c>
      <c r="P27" s="159">
        <v>0</v>
      </c>
    </row>
    <row r="28" spans="2:16" s="157" customFormat="1" ht="39.75" thickBot="1" thickTop="1">
      <c r="B28" s="150" t="s">
        <v>162</v>
      </c>
      <c r="C28" s="150" t="s">
        <v>308</v>
      </c>
      <c r="D28" s="150" t="s">
        <v>309</v>
      </c>
      <c r="E28" s="152">
        <v>0</v>
      </c>
      <c r="F28" s="153">
        <v>0</v>
      </c>
      <c r="G28" s="153">
        <v>0</v>
      </c>
      <c r="H28" s="154">
        <v>7352046</v>
      </c>
      <c r="I28" s="155">
        <f>H28</f>
        <v>7352046</v>
      </c>
      <c r="J28" s="150" t="s">
        <v>318</v>
      </c>
      <c r="K28" s="151">
        <v>0</v>
      </c>
      <c r="L28" s="151">
        <v>0</v>
      </c>
      <c r="M28" s="151">
        <v>0</v>
      </c>
      <c r="N28" s="156">
        <v>0</v>
      </c>
      <c r="O28" s="156">
        <v>0</v>
      </c>
      <c r="P28" s="159">
        <v>0</v>
      </c>
    </row>
    <row r="29" spans="2:16" s="157" customFormat="1" ht="58.5" customHeight="1" thickBot="1" thickTop="1">
      <c r="B29" s="150" t="s">
        <v>162</v>
      </c>
      <c r="C29" s="151" t="s">
        <v>206</v>
      </c>
      <c r="D29" s="150" t="s">
        <v>248</v>
      </c>
      <c r="E29" s="152">
        <v>0</v>
      </c>
      <c r="F29" s="153">
        <v>0</v>
      </c>
      <c r="G29" s="153">
        <v>0</v>
      </c>
      <c r="H29" s="154">
        <v>1529314</v>
      </c>
      <c r="I29" s="154">
        <v>1529314</v>
      </c>
      <c r="J29" s="150" t="s">
        <v>318</v>
      </c>
      <c r="K29" s="151">
        <v>0</v>
      </c>
      <c r="L29" s="151">
        <v>0</v>
      </c>
      <c r="M29" s="151">
        <v>0</v>
      </c>
      <c r="N29" s="156">
        <v>0</v>
      </c>
      <c r="O29" s="156">
        <v>0</v>
      </c>
      <c r="P29" s="159">
        <v>0</v>
      </c>
    </row>
    <row r="30" spans="2:16" s="157" customFormat="1" ht="48" customHeight="1" thickBot="1" thickTop="1">
      <c r="B30" s="150" t="s">
        <v>162</v>
      </c>
      <c r="C30" s="151" t="s">
        <v>274</v>
      </c>
      <c r="D30" s="150" t="s">
        <v>275</v>
      </c>
      <c r="E30" s="152"/>
      <c r="F30" s="153"/>
      <c r="G30" s="153"/>
      <c r="H30" s="154">
        <v>2720000</v>
      </c>
      <c r="I30" s="154">
        <v>2720000</v>
      </c>
      <c r="J30" s="150" t="s">
        <v>318</v>
      </c>
      <c r="K30" s="151">
        <v>0</v>
      </c>
      <c r="L30" s="151">
        <v>0</v>
      </c>
      <c r="M30" s="151">
        <v>0</v>
      </c>
      <c r="N30" s="156">
        <v>0</v>
      </c>
      <c r="O30" s="156">
        <v>0</v>
      </c>
      <c r="P30" s="159">
        <v>0</v>
      </c>
    </row>
    <row r="31" spans="2:16" s="157" customFormat="1" ht="99" customHeight="1" thickBot="1" thickTop="1">
      <c r="B31" s="150" t="s">
        <v>162</v>
      </c>
      <c r="C31" s="151" t="s">
        <v>166</v>
      </c>
      <c r="D31" s="150" t="s">
        <v>205</v>
      </c>
      <c r="E31" s="152">
        <v>0</v>
      </c>
      <c r="F31" s="153">
        <v>0</v>
      </c>
      <c r="G31" s="153">
        <v>0</v>
      </c>
      <c r="H31" s="154">
        <v>60834020</v>
      </c>
      <c r="I31" s="155">
        <f aca="true" t="shared" si="1" ref="I31:I41">H31</f>
        <v>60834020</v>
      </c>
      <c r="J31" s="150" t="s">
        <v>318</v>
      </c>
      <c r="K31" s="151">
        <v>0</v>
      </c>
      <c r="L31" s="151">
        <v>0</v>
      </c>
      <c r="M31" s="151">
        <v>0</v>
      </c>
      <c r="N31" s="156">
        <v>0</v>
      </c>
      <c r="O31" s="156">
        <v>0</v>
      </c>
      <c r="P31" s="159">
        <v>0</v>
      </c>
    </row>
    <row r="32" spans="2:16" s="157" customFormat="1" ht="60.75" customHeight="1" thickBot="1" thickTop="1">
      <c r="B32" s="150" t="s">
        <v>162</v>
      </c>
      <c r="C32" s="151" t="s">
        <v>203</v>
      </c>
      <c r="D32" s="150" t="s">
        <v>250</v>
      </c>
      <c r="E32" s="152"/>
      <c r="F32" s="153"/>
      <c r="G32" s="153"/>
      <c r="H32" s="154">
        <v>19217720</v>
      </c>
      <c r="I32" s="155">
        <f t="shared" si="1"/>
        <v>19217720</v>
      </c>
      <c r="J32" s="150" t="s">
        <v>318</v>
      </c>
      <c r="K32" s="151">
        <v>0</v>
      </c>
      <c r="L32" s="151">
        <v>0</v>
      </c>
      <c r="M32" s="151">
        <v>0</v>
      </c>
      <c r="N32" s="156">
        <v>0</v>
      </c>
      <c r="O32" s="156">
        <v>0</v>
      </c>
      <c r="P32" s="159">
        <v>0</v>
      </c>
    </row>
    <row r="33" spans="2:16" s="157" customFormat="1" ht="45" customHeight="1" thickBot="1" thickTop="1">
      <c r="B33" s="150" t="s">
        <v>162</v>
      </c>
      <c r="C33" s="151" t="s">
        <v>203</v>
      </c>
      <c r="D33" s="150" t="s">
        <v>300</v>
      </c>
      <c r="E33" s="152"/>
      <c r="F33" s="153"/>
      <c r="G33" s="153"/>
      <c r="H33" s="154">
        <v>4093971</v>
      </c>
      <c r="I33" s="155">
        <f t="shared" si="1"/>
        <v>4093971</v>
      </c>
      <c r="J33" s="150" t="s">
        <v>318</v>
      </c>
      <c r="K33" s="151">
        <v>0</v>
      </c>
      <c r="L33" s="151">
        <v>0</v>
      </c>
      <c r="M33" s="151">
        <v>0</v>
      </c>
      <c r="N33" s="156">
        <v>0</v>
      </c>
      <c r="O33" s="156">
        <v>0</v>
      </c>
      <c r="P33" s="159">
        <v>0</v>
      </c>
    </row>
    <row r="34" spans="2:16" s="157" customFormat="1" ht="46.5" customHeight="1" thickBot="1" thickTop="1">
      <c r="B34" s="150" t="s">
        <v>162</v>
      </c>
      <c r="C34" s="151" t="s">
        <v>203</v>
      </c>
      <c r="D34" s="150" t="s">
        <v>301</v>
      </c>
      <c r="E34" s="152"/>
      <c r="F34" s="153"/>
      <c r="G34" s="153"/>
      <c r="H34" s="154">
        <v>7200000</v>
      </c>
      <c r="I34" s="155">
        <f t="shared" si="1"/>
        <v>7200000</v>
      </c>
      <c r="J34" s="150" t="s">
        <v>318</v>
      </c>
      <c r="K34" s="151">
        <v>0</v>
      </c>
      <c r="L34" s="151">
        <v>0</v>
      </c>
      <c r="M34" s="151">
        <v>0</v>
      </c>
      <c r="N34" s="156">
        <v>0</v>
      </c>
      <c r="O34" s="156">
        <v>0</v>
      </c>
      <c r="P34" s="159">
        <v>0</v>
      </c>
    </row>
    <row r="35" spans="2:16" s="157" customFormat="1" ht="42" customHeight="1" thickBot="1" thickTop="1">
      <c r="B35" s="150" t="s">
        <v>162</v>
      </c>
      <c r="C35" s="151" t="s">
        <v>256</v>
      </c>
      <c r="D35" s="150" t="s">
        <v>302</v>
      </c>
      <c r="E35" s="152"/>
      <c r="F35" s="153"/>
      <c r="G35" s="153"/>
      <c r="H35" s="154">
        <v>6450000</v>
      </c>
      <c r="I35" s="155">
        <f t="shared" si="1"/>
        <v>6450000</v>
      </c>
      <c r="J35" s="150" t="s">
        <v>318</v>
      </c>
      <c r="K35" s="151">
        <v>0</v>
      </c>
      <c r="L35" s="151">
        <v>0</v>
      </c>
      <c r="M35" s="151">
        <v>0</v>
      </c>
      <c r="N35" s="156">
        <v>0</v>
      </c>
      <c r="O35" s="156">
        <v>0</v>
      </c>
      <c r="P35" s="159">
        <v>0</v>
      </c>
    </row>
    <row r="36" spans="2:16" s="157" customFormat="1" ht="43.5" customHeight="1" thickBot="1" thickTop="1">
      <c r="B36" s="150" t="s">
        <v>162</v>
      </c>
      <c r="C36" s="151" t="s">
        <v>202</v>
      </c>
      <c r="D36" s="150" t="s">
        <v>179</v>
      </c>
      <c r="E36" s="152">
        <v>0</v>
      </c>
      <c r="F36" s="153">
        <v>0</v>
      </c>
      <c r="G36" s="153">
        <v>0</v>
      </c>
      <c r="H36" s="154">
        <v>10000000</v>
      </c>
      <c r="I36" s="155">
        <f t="shared" si="1"/>
        <v>10000000</v>
      </c>
      <c r="J36" s="150" t="s">
        <v>318</v>
      </c>
      <c r="K36" s="151">
        <v>0</v>
      </c>
      <c r="L36" s="151">
        <v>0</v>
      </c>
      <c r="M36" s="151">
        <v>0</v>
      </c>
      <c r="N36" s="156">
        <v>0</v>
      </c>
      <c r="O36" s="156">
        <v>0</v>
      </c>
      <c r="P36" s="159">
        <v>0</v>
      </c>
    </row>
    <row r="37" spans="2:16" s="157" customFormat="1" ht="52.5" thickBot="1" thickTop="1">
      <c r="B37" s="150" t="s">
        <v>162</v>
      </c>
      <c r="C37" s="151" t="s">
        <v>212</v>
      </c>
      <c r="D37" s="150" t="s">
        <v>270</v>
      </c>
      <c r="E37" s="152">
        <v>0</v>
      </c>
      <c r="F37" s="153">
        <v>0</v>
      </c>
      <c r="G37" s="153">
        <v>0</v>
      </c>
      <c r="H37" s="158">
        <v>9515600</v>
      </c>
      <c r="I37" s="155">
        <f t="shared" si="1"/>
        <v>9515600</v>
      </c>
      <c r="J37" s="150" t="s">
        <v>318</v>
      </c>
      <c r="K37" s="151">
        <v>0</v>
      </c>
      <c r="L37" s="151">
        <v>0</v>
      </c>
      <c r="M37" s="151">
        <v>0</v>
      </c>
      <c r="N37" s="156">
        <v>0</v>
      </c>
      <c r="O37" s="156">
        <v>0</v>
      </c>
      <c r="P37" s="159">
        <v>0</v>
      </c>
    </row>
    <row r="38" spans="2:16" s="157" customFormat="1" ht="43.5" customHeight="1" thickBot="1" thickTop="1">
      <c r="B38" s="150" t="s">
        <v>162</v>
      </c>
      <c r="C38" s="151" t="s">
        <v>212</v>
      </c>
      <c r="D38" s="150" t="s">
        <v>272</v>
      </c>
      <c r="E38" s="152"/>
      <c r="F38" s="153"/>
      <c r="G38" s="153"/>
      <c r="H38" s="158">
        <v>2240000</v>
      </c>
      <c r="I38" s="155">
        <f t="shared" si="1"/>
        <v>2240000</v>
      </c>
      <c r="J38" s="150" t="s">
        <v>318</v>
      </c>
      <c r="K38" s="151">
        <v>0</v>
      </c>
      <c r="L38" s="151">
        <v>0</v>
      </c>
      <c r="M38" s="151">
        <v>0</v>
      </c>
      <c r="N38" s="156">
        <v>0</v>
      </c>
      <c r="O38" s="156">
        <v>0</v>
      </c>
      <c r="P38" s="159">
        <v>0</v>
      </c>
    </row>
    <row r="39" spans="2:16" s="157" customFormat="1" ht="64.5" customHeight="1" thickBot="1" thickTop="1">
      <c r="B39" s="150" t="s">
        <v>162</v>
      </c>
      <c r="C39" s="151" t="s">
        <v>271</v>
      </c>
      <c r="D39" s="150" t="s">
        <v>292</v>
      </c>
      <c r="E39" s="152"/>
      <c r="F39" s="153"/>
      <c r="G39" s="153"/>
      <c r="H39" s="155">
        <v>20872500</v>
      </c>
      <c r="I39" s="155">
        <v>20872500</v>
      </c>
      <c r="J39" s="150" t="s">
        <v>318</v>
      </c>
      <c r="K39" s="151">
        <v>0</v>
      </c>
      <c r="L39" s="151">
        <v>0</v>
      </c>
      <c r="M39" s="151">
        <v>0</v>
      </c>
      <c r="N39" s="156">
        <v>0</v>
      </c>
      <c r="O39" s="156">
        <v>0</v>
      </c>
      <c r="P39" s="159">
        <v>0</v>
      </c>
    </row>
    <row r="40" spans="2:16" s="157" customFormat="1" ht="64.5" customHeight="1" thickBot="1" thickTop="1">
      <c r="B40" s="150" t="s">
        <v>162</v>
      </c>
      <c r="C40" s="151" t="s">
        <v>271</v>
      </c>
      <c r="D40" s="150" t="s">
        <v>290</v>
      </c>
      <c r="E40" s="152"/>
      <c r="F40" s="153"/>
      <c r="G40" s="153"/>
      <c r="H40" s="158">
        <v>3260000</v>
      </c>
      <c r="I40" s="158">
        <v>3260000</v>
      </c>
      <c r="J40" s="150" t="s">
        <v>318</v>
      </c>
      <c r="K40" s="151">
        <v>0</v>
      </c>
      <c r="L40" s="151">
        <v>0</v>
      </c>
      <c r="M40" s="151">
        <v>0</v>
      </c>
      <c r="N40" s="156">
        <v>0</v>
      </c>
      <c r="O40" s="156">
        <v>0</v>
      </c>
      <c r="P40" s="159">
        <v>0</v>
      </c>
    </row>
    <row r="41" spans="2:16" s="157" customFormat="1" ht="45" customHeight="1" thickBot="1" thickTop="1">
      <c r="B41" s="150" t="s">
        <v>162</v>
      </c>
      <c r="C41" s="151" t="s">
        <v>213</v>
      </c>
      <c r="D41" s="150" t="s">
        <v>289</v>
      </c>
      <c r="E41" s="152">
        <v>0</v>
      </c>
      <c r="F41" s="153">
        <v>0</v>
      </c>
      <c r="G41" s="153">
        <v>0</v>
      </c>
      <c r="H41" s="158">
        <v>5668000</v>
      </c>
      <c r="I41" s="155">
        <f t="shared" si="1"/>
        <v>5668000</v>
      </c>
      <c r="J41" s="150" t="s">
        <v>318</v>
      </c>
      <c r="K41" s="151">
        <v>0</v>
      </c>
      <c r="L41" s="151">
        <v>0</v>
      </c>
      <c r="M41" s="151">
        <v>0</v>
      </c>
      <c r="N41" s="156">
        <v>0</v>
      </c>
      <c r="O41" s="156">
        <v>0</v>
      </c>
      <c r="P41" s="159">
        <v>0</v>
      </c>
    </row>
    <row r="42" spans="2:16" s="139" customFormat="1" ht="39" customHeight="1" thickTop="1">
      <c r="B42" s="293" t="s">
        <v>187</v>
      </c>
      <c r="C42" s="293"/>
      <c r="D42" s="293"/>
      <c r="E42" s="140"/>
      <c r="F42" s="141"/>
      <c r="G42" s="141"/>
      <c r="H42" s="142">
        <f>SUM(H6:H41)</f>
        <v>412965977</v>
      </c>
      <c r="I42" s="142">
        <f>SUM(I6:I41)</f>
        <v>412965977</v>
      </c>
      <c r="J42" s="147" t="s">
        <v>187</v>
      </c>
      <c r="K42" s="141">
        <v>0</v>
      </c>
      <c r="L42" s="141">
        <v>0</v>
      </c>
      <c r="M42" s="141">
        <v>0</v>
      </c>
      <c r="N42" s="143">
        <f>SUM(N6:N41)</f>
        <v>0</v>
      </c>
      <c r="O42" s="143">
        <f>SUM(O6:O41)</f>
        <v>0</v>
      </c>
      <c r="P42" s="143"/>
    </row>
    <row r="43" spans="2:16" ht="12.75">
      <c r="B43" s="61"/>
      <c r="C43" s="61"/>
      <c r="D43" s="59"/>
      <c r="E43" s="79"/>
      <c r="F43" s="72"/>
      <c r="G43" s="72"/>
      <c r="H43" s="80"/>
      <c r="I43" s="79"/>
      <c r="J43" s="59"/>
      <c r="K43" s="72"/>
      <c r="L43" s="72"/>
      <c r="M43" s="72"/>
      <c r="N43" s="81"/>
      <c r="O43" s="81"/>
      <c r="P43" s="82"/>
    </row>
    <row r="44" spans="2:16" ht="12.75">
      <c r="B44" s="61"/>
      <c r="C44" s="61"/>
      <c r="D44" s="59"/>
      <c r="E44" s="79"/>
      <c r="F44" s="72"/>
      <c r="G44" s="72"/>
      <c r="H44" s="80"/>
      <c r="I44" s="79"/>
      <c r="J44" s="59"/>
      <c r="K44" s="72"/>
      <c r="L44" s="72"/>
      <c r="M44" s="72"/>
      <c r="N44" s="81"/>
      <c r="O44" s="81"/>
      <c r="P44" s="82"/>
    </row>
    <row r="45" spans="2:16" ht="12.75">
      <c r="B45" s="61"/>
      <c r="C45" s="61"/>
      <c r="D45" s="59"/>
      <c r="E45" s="79"/>
      <c r="F45" s="72"/>
      <c r="G45" s="72"/>
      <c r="H45" s="80"/>
      <c r="I45" s="79"/>
      <c r="J45" s="59"/>
      <c r="K45" s="72"/>
      <c r="L45" s="72"/>
      <c r="M45" s="72"/>
      <c r="N45" s="81"/>
      <c r="O45" s="81"/>
      <c r="P45" s="82"/>
    </row>
    <row r="46" spans="2:16" ht="12.75">
      <c r="B46" s="61"/>
      <c r="C46" s="61"/>
      <c r="D46" s="59"/>
      <c r="E46" s="79"/>
      <c r="F46" s="72"/>
      <c r="G46" s="72"/>
      <c r="H46" s="80"/>
      <c r="I46" s="79"/>
      <c r="J46" s="59"/>
      <c r="K46" s="72"/>
      <c r="L46" s="72"/>
      <c r="M46" s="72"/>
      <c r="N46" s="81"/>
      <c r="O46" s="81"/>
      <c r="P46" s="82"/>
    </row>
    <row r="47" spans="2:16" ht="12.75">
      <c r="B47" s="61"/>
      <c r="C47" s="61"/>
      <c r="D47" s="59"/>
      <c r="E47" s="79"/>
      <c r="F47" s="72"/>
      <c r="G47" s="72"/>
      <c r="H47" s="80"/>
      <c r="I47" s="79"/>
      <c r="J47" s="59"/>
      <c r="K47" s="72"/>
      <c r="L47" s="72"/>
      <c r="M47" s="72"/>
      <c r="N47" s="81"/>
      <c r="O47" s="81"/>
      <c r="P47" s="82"/>
    </row>
    <row r="48" spans="2:16" ht="10.5" customHeight="1">
      <c r="B48" s="61"/>
      <c r="C48" s="61"/>
      <c r="D48" s="59"/>
      <c r="E48" s="79"/>
      <c r="F48" s="72"/>
      <c r="G48" s="72"/>
      <c r="H48" s="80"/>
      <c r="I48" s="79"/>
      <c r="J48" s="59"/>
      <c r="K48" s="72"/>
      <c r="L48" s="72"/>
      <c r="M48" s="72"/>
      <c r="N48" s="81"/>
      <c r="O48" s="81"/>
      <c r="P48" s="82"/>
    </row>
    <row r="49" spans="1:16" ht="12.75">
      <c r="A49" s="299" t="s">
        <v>320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1"/>
    </row>
    <row r="50" spans="1:16" ht="12.75">
      <c r="A50" s="302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4"/>
    </row>
    <row r="51" spans="2:16" s="157" customFormat="1" ht="12.75">
      <c r="B51" s="297" t="s">
        <v>8</v>
      </c>
      <c r="C51" s="297" t="s">
        <v>2</v>
      </c>
      <c r="D51" s="297" t="s">
        <v>3</v>
      </c>
      <c r="E51" s="297" t="s">
        <v>9</v>
      </c>
      <c r="F51" s="297"/>
      <c r="G51" s="297"/>
      <c r="H51" s="297"/>
      <c r="I51" s="297"/>
      <c r="J51" s="297" t="s">
        <v>4</v>
      </c>
      <c r="K51" s="297" t="s">
        <v>0</v>
      </c>
      <c r="L51" s="297"/>
      <c r="M51" s="297"/>
      <c r="N51" s="297"/>
      <c r="O51" s="297"/>
      <c r="P51" s="297" t="s">
        <v>15</v>
      </c>
    </row>
    <row r="52" spans="2:16" s="157" customFormat="1" ht="38.25">
      <c r="B52" s="298"/>
      <c r="C52" s="298"/>
      <c r="D52" s="298"/>
      <c r="E52" s="172" t="s">
        <v>10</v>
      </c>
      <c r="F52" s="162" t="s">
        <v>11</v>
      </c>
      <c r="G52" s="162" t="s">
        <v>12</v>
      </c>
      <c r="H52" s="173" t="s">
        <v>315</v>
      </c>
      <c r="I52" s="162" t="s">
        <v>14</v>
      </c>
      <c r="J52" s="298"/>
      <c r="K52" s="162" t="s">
        <v>10</v>
      </c>
      <c r="L52" s="162" t="s">
        <v>11</v>
      </c>
      <c r="M52" s="162" t="s">
        <v>12</v>
      </c>
      <c r="N52" s="162" t="s">
        <v>283</v>
      </c>
      <c r="O52" s="162" t="s">
        <v>14</v>
      </c>
      <c r="P52" s="298"/>
    </row>
    <row r="53" spans="2:16" s="157" customFormat="1" ht="57" customHeight="1">
      <c r="B53" s="150" t="s">
        <v>281</v>
      </c>
      <c r="C53" s="151" t="s">
        <v>282</v>
      </c>
      <c r="D53" s="150" t="s">
        <v>314</v>
      </c>
      <c r="E53" s="161">
        <v>0</v>
      </c>
      <c r="F53" s="162">
        <v>0</v>
      </c>
      <c r="G53" s="150">
        <v>0</v>
      </c>
      <c r="H53" s="163">
        <v>10000000</v>
      </c>
      <c r="I53" s="163">
        <v>10000000</v>
      </c>
      <c r="J53" s="150" t="s">
        <v>318</v>
      </c>
      <c r="K53" s="150">
        <v>0</v>
      </c>
      <c r="L53" s="150"/>
      <c r="M53" s="150">
        <v>0</v>
      </c>
      <c r="N53" s="150">
        <v>0</v>
      </c>
      <c r="O53" s="150">
        <v>0</v>
      </c>
      <c r="P53" s="164">
        <v>0</v>
      </c>
    </row>
    <row r="54" spans="2:16" s="157" customFormat="1" ht="55.5" customHeight="1">
      <c r="B54" s="165" t="s">
        <v>281</v>
      </c>
      <c r="C54" s="166" t="s">
        <v>282</v>
      </c>
      <c r="D54" s="165" t="s">
        <v>316</v>
      </c>
      <c r="E54" s="167">
        <v>0</v>
      </c>
      <c r="F54" s="168">
        <v>0</v>
      </c>
      <c r="G54" s="165">
        <v>0</v>
      </c>
      <c r="H54" s="169">
        <v>10000000</v>
      </c>
      <c r="I54" s="169">
        <v>10000000</v>
      </c>
      <c r="J54" s="150" t="s">
        <v>318</v>
      </c>
      <c r="K54" s="165">
        <v>0</v>
      </c>
      <c r="L54" s="165">
        <v>0</v>
      </c>
      <c r="M54" s="165">
        <v>0</v>
      </c>
      <c r="N54" s="165">
        <v>0</v>
      </c>
      <c r="O54" s="165">
        <v>0</v>
      </c>
      <c r="P54" s="170">
        <v>0</v>
      </c>
    </row>
    <row r="55" spans="1:16" s="157" customFormat="1" ht="12.75">
      <c r="A55" s="306" t="s">
        <v>187</v>
      </c>
      <c r="B55" s="307"/>
      <c r="C55" s="307"/>
      <c r="D55" s="307"/>
      <c r="E55" s="307"/>
      <c r="F55" s="307"/>
      <c r="G55" s="307"/>
      <c r="H55" s="313">
        <v>20000000</v>
      </c>
      <c r="I55" s="313">
        <v>20000000</v>
      </c>
      <c r="J55" s="306" t="s">
        <v>317</v>
      </c>
      <c r="K55" s="171">
        <v>0</v>
      </c>
      <c r="L55" s="171">
        <v>0</v>
      </c>
      <c r="M55" s="171">
        <v>0</v>
      </c>
      <c r="N55" s="307">
        <v>0</v>
      </c>
      <c r="O55" s="307">
        <v>0</v>
      </c>
      <c r="P55" s="307">
        <v>0</v>
      </c>
    </row>
    <row r="56" spans="1:16" s="157" customFormat="1" ht="12.75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171">
        <v>0</v>
      </c>
      <c r="L56" s="171">
        <v>0</v>
      </c>
      <c r="M56" s="171">
        <v>0</v>
      </c>
      <c r="N56" s="307"/>
      <c r="O56" s="307"/>
      <c r="P56" s="307"/>
    </row>
    <row r="62" spans="1:16" ht="12.75">
      <c r="A62" s="311" t="s">
        <v>287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</row>
    <row r="63" spans="1:16" ht="12.75">
      <c r="A63" s="312" t="s">
        <v>160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</row>
    <row r="64" spans="1:16" ht="12.75">
      <c r="A64" s="174"/>
      <c r="B64" s="305" t="s">
        <v>8</v>
      </c>
      <c r="C64" s="305" t="s">
        <v>2</v>
      </c>
      <c r="D64" s="305" t="s">
        <v>3</v>
      </c>
      <c r="E64" s="305" t="s">
        <v>9</v>
      </c>
      <c r="F64" s="305"/>
      <c r="G64" s="305"/>
      <c r="H64" s="305"/>
      <c r="I64" s="305"/>
      <c r="J64" s="305" t="s">
        <v>4</v>
      </c>
      <c r="K64" s="305" t="s">
        <v>0</v>
      </c>
      <c r="L64" s="305"/>
      <c r="M64" s="305"/>
      <c r="N64" s="305"/>
      <c r="O64" s="305"/>
      <c r="P64" s="305" t="s">
        <v>15</v>
      </c>
    </row>
    <row r="65" spans="1:16" ht="25.5">
      <c r="A65" s="174" t="s">
        <v>288</v>
      </c>
      <c r="B65" s="305"/>
      <c r="C65" s="305"/>
      <c r="D65" s="305"/>
      <c r="E65" s="175" t="s">
        <v>10</v>
      </c>
      <c r="F65" s="175" t="s">
        <v>11</v>
      </c>
      <c r="G65" s="175" t="s">
        <v>12</v>
      </c>
      <c r="H65" s="176" t="s">
        <v>16</v>
      </c>
      <c r="I65" s="175" t="s">
        <v>14</v>
      </c>
      <c r="J65" s="305"/>
      <c r="K65" s="175" t="s">
        <v>10</v>
      </c>
      <c r="L65" s="175" t="s">
        <v>11</v>
      </c>
      <c r="M65" s="175" t="s">
        <v>12</v>
      </c>
      <c r="N65" s="175" t="s">
        <v>13</v>
      </c>
      <c r="O65" s="175" t="s">
        <v>14</v>
      </c>
      <c r="P65" s="305"/>
    </row>
    <row r="66" spans="1:16" ht="66.75" customHeight="1">
      <c r="A66" s="174">
        <v>1</v>
      </c>
      <c r="B66" s="177" t="s">
        <v>225</v>
      </c>
      <c r="C66" s="177" t="s">
        <v>18</v>
      </c>
      <c r="D66" s="177" t="s">
        <v>284</v>
      </c>
      <c r="E66" s="174"/>
      <c r="F66" s="174"/>
      <c r="G66" s="174"/>
      <c r="H66" s="178">
        <v>2388828</v>
      </c>
      <c r="I66" s="178">
        <v>2388828</v>
      </c>
      <c r="J66" s="179" t="s">
        <v>285</v>
      </c>
      <c r="K66" s="174"/>
      <c r="L66" s="174"/>
      <c r="M66" s="174"/>
      <c r="N66" s="174">
        <v>1536796.6</v>
      </c>
      <c r="O66" s="174">
        <v>1536796.6</v>
      </c>
      <c r="P66" s="180">
        <v>0.64</v>
      </c>
    </row>
    <row r="67" spans="1:16" ht="63.75">
      <c r="A67" s="174">
        <v>2</v>
      </c>
      <c r="B67" s="177" t="s">
        <v>225</v>
      </c>
      <c r="C67" s="177" t="s">
        <v>18</v>
      </c>
      <c r="D67" s="177" t="s">
        <v>229</v>
      </c>
      <c r="E67" s="174"/>
      <c r="F67" s="174"/>
      <c r="G67" s="174"/>
      <c r="H67" s="178">
        <v>6050152</v>
      </c>
      <c r="I67" s="178">
        <v>6050152</v>
      </c>
      <c r="J67" s="179" t="s">
        <v>286</v>
      </c>
      <c r="K67" s="174"/>
      <c r="L67" s="174"/>
      <c r="M67" s="174"/>
      <c r="N67" s="178">
        <v>6050100</v>
      </c>
      <c r="O67" s="178">
        <v>6050100</v>
      </c>
      <c r="P67" s="180">
        <v>1</v>
      </c>
    </row>
    <row r="68" spans="1:16" ht="12.75">
      <c r="A68" s="308" t="s">
        <v>187</v>
      </c>
      <c r="B68" s="308"/>
      <c r="C68" s="308"/>
      <c r="D68" s="308"/>
      <c r="E68" s="181"/>
      <c r="F68" s="181"/>
      <c r="G68" s="181"/>
      <c r="H68" s="309">
        <v>8438980</v>
      </c>
      <c r="I68" s="309">
        <v>8438981</v>
      </c>
      <c r="J68" s="308" t="s">
        <v>317</v>
      </c>
      <c r="K68" s="181"/>
      <c r="L68" s="181"/>
      <c r="M68" s="181"/>
      <c r="N68" s="308">
        <v>7586896.6</v>
      </c>
      <c r="O68" s="308">
        <v>7586897.6</v>
      </c>
      <c r="P68" s="308"/>
    </row>
    <row r="69" spans="1:16" ht="12.75">
      <c r="A69" s="308"/>
      <c r="B69" s="308"/>
      <c r="C69" s="308"/>
      <c r="D69" s="308"/>
      <c r="E69" s="181"/>
      <c r="F69" s="181"/>
      <c r="G69" s="181"/>
      <c r="H69" s="310"/>
      <c r="I69" s="310"/>
      <c r="J69" s="308"/>
      <c r="K69" s="181"/>
      <c r="L69" s="181"/>
      <c r="M69" s="181"/>
      <c r="N69" s="308"/>
      <c r="O69" s="308"/>
      <c r="P69" s="308"/>
    </row>
  </sheetData>
  <sheetProtection/>
  <mergeCells count="41">
    <mergeCell ref="A68:D69"/>
    <mergeCell ref="I68:I69"/>
    <mergeCell ref="J68:J69"/>
    <mergeCell ref="N68:N69"/>
    <mergeCell ref="O68:O69"/>
    <mergeCell ref="P68:P69"/>
    <mergeCell ref="H68:H69"/>
    <mergeCell ref="A62:P62"/>
    <mergeCell ref="C51:C52"/>
    <mergeCell ref="A63:P63"/>
    <mergeCell ref="B64:B65"/>
    <mergeCell ref="E64:I64"/>
    <mergeCell ref="O55:O56"/>
    <mergeCell ref="H55:H56"/>
    <mergeCell ref="I55:I56"/>
    <mergeCell ref="N55:N56"/>
    <mergeCell ref="P55:P56"/>
    <mergeCell ref="A55:G56"/>
    <mergeCell ref="P51:P52"/>
    <mergeCell ref="B51:B52"/>
    <mergeCell ref="D64:D65"/>
    <mergeCell ref="K51:O51"/>
    <mergeCell ref="J64:J65"/>
    <mergeCell ref="P64:P65"/>
    <mergeCell ref="K64:O64"/>
    <mergeCell ref="B42:D42"/>
    <mergeCell ref="E4:I4"/>
    <mergeCell ref="J4:J5"/>
    <mergeCell ref="C64:C65"/>
    <mergeCell ref="J51:J52"/>
    <mergeCell ref="J55:J56"/>
    <mergeCell ref="K4:O4"/>
    <mergeCell ref="D51:D52"/>
    <mergeCell ref="E51:I51"/>
    <mergeCell ref="B2:P2"/>
    <mergeCell ref="B3:P3"/>
    <mergeCell ref="B4:B5"/>
    <mergeCell ref="C4:C5"/>
    <mergeCell ref="D4:D5"/>
    <mergeCell ref="A49:P50"/>
    <mergeCell ref="P4:P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62">
      <selection activeCell="C65" sqref="A65:Q96"/>
    </sheetView>
  </sheetViews>
  <sheetFormatPr defaultColWidth="9.140625" defaultRowHeight="12.75"/>
  <cols>
    <col min="1" max="1" width="4.00390625" style="0" customWidth="1"/>
    <col min="2" max="2" width="12.8515625" style="0" customWidth="1"/>
    <col min="3" max="3" width="19.7109375" style="0" customWidth="1"/>
    <col min="4" max="4" width="4.00390625" style="0" customWidth="1"/>
    <col min="5" max="5" width="4.140625" style="0" customWidth="1"/>
    <col min="6" max="6" width="4.00390625" style="0" customWidth="1"/>
    <col min="7" max="7" width="14.421875" style="0" customWidth="1"/>
    <col min="8" max="8" width="14.57421875" style="0" customWidth="1"/>
    <col min="9" max="9" width="16.28125" style="0" customWidth="1"/>
    <col min="10" max="10" width="4.8515625" style="0" customWidth="1"/>
    <col min="11" max="11" width="12.28125" style="0" customWidth="1"/>
    <col min="12" max="12" width="6.57421875" style="0" customWidth="1"/>
    <col min="13" max="13" width="4.57421875" style="0" customWidth="1"/>
    <col min="14" max="14" width="4.140625" style="0" customWidth="1"/>
    <col min="15" max="15" width="4.28125" style="0" customWidth="1"/>
    <col min="16" max="16" width="12.57421875" style="0" customWidth="1"/>
    <col min="17" max="17" width="13.28125" style="0" customWidth="1"/>
  </cols>
  <sheetData>
    <row r="1" spans="1:17" ht="28.5" customHeight="1" thickBot="1">
      <c r="A1" s="191"/>
      <c r="B1" s="320" t="s">
        <v>369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18" ht="174" customHeight="1" thickTop="1">
      <c r="A2" s="214"/>
      <c r="B2" s="321" t="s">
        <v>8</v>
      </c>
      <c r="C2" s="321" t="s">
        <v>3</v>
      </c>
      <c r="D2" s="321" t="s">
        <v>9</v>
      </c>
      <c r="E2" s="321"/>
      <c r="F2" s="321"/>
      <c r="G2" s="321"/>
      <c r="H2" s="321"/>
      <c r="I2" s="321" t="s">
        <v>4</v>
      </c>
      <c r="J2" s="215" t="s">
        <v>365</v>
      </c>
      <c r="K2" s="215" t="s">
        <v>366</v>
      </c>
      <c r="L2" s="216" t="s">
        <v>367</v>
      </c>
      <c r="M2" s="314" t="s">
        <v>0</v>
      </c>
      <c r="N2" s="314"/>
      <c r="O2" s="314"/>
      <c r="P2" s="314"/>
      <c r="Q2" s="315"/>
      <c r="R2" s="139"/>
    </row>
    <row r="3" spans="1:18" s="183" customFormat="1" ht="78.75">
      <c r="A3" s="217" t="s">
        <v>1</v>
      </c>
      <c r="B3" s="322"/>
      <c r="C3" s="322"/>
      <c r="D3" s="192" t="s">
        <v>10</v>
      </c>
      <c r="E3" s="193" t="s">
        <v>11</v>
      </c>
      <c r="F3" s="193" t="s">
        <v>12</v>
      </c>
      <c r="G3" s="194" t="s">
        <v>16</v>
      </c>
      <c r="H3" s="193" t="s">
        <v>14</v>
      </c>
      <c r="I3" s="322"/>
      <c r="J3" s="195"/>
      <c r="K3" s="195"/>
      <c r="L3" s="195"/>
      <c r="M3" s="193" t="s">
        <v>10</v>
      </c>
      <c r="N3" s="193" t="s">
        <v>11</v>
      </c>
      <c r="O3" s="193" t="s">
        <v>12</v>
      </c>
      <c r="P3" s="193" t="s">
        <v>13</v>
      </c>
      <c r="Q3" s="218" t="s">
        <v>14</v>
      </c>
      <c r="R3" s="184"/>
    </row>
    <row r="4" spans="1:17" s="185" customFormat="1" ht="72.75" customHeight="1">
      <c r="A4" s="219">
        <v>1</v>
      </c>
      <c r="B4" s="197" t="s">
        <v>162</v>
      </c>
      <c r="C4" s="198" t="s">
        <v>239</v>
      </c>
      <c r="D4" s="200">
        <v>0</v>
      </c>
      <c r="E4" s="200">
        <v>0</v>
      </c>
      <c r="F4" s="200">
        <v>0</v>
      </c>
      <c r="G4" s="200">
        <v>3840000</v>
      </c>
      <c r="H4" s="199">
        <f>G4</f>
        <v>3840000</v>
      </c>
      <c r="I4" s="197" t="s">
        <v>318</v>
      </c>
      <c r="J4" s="208">
        <v>0</v>
      </c>
      <c r="K4" s="208">
        <v>0</v>
      </c>
      <c r="L4" s="208">
        <v>0</v>
      </c>
      <c r="M4" s="200">
        <v>0</v>
      </c>
      <c r="N4" s="200">
        <v>0</v>
      </c>
      <c r="O4" s="200">
        <v>0</v>
      </c>
      <c r="P4" s="211">
        <v>0</v>
      </c>
      <c r="Q4" s="220">
        <v>0</v>
      </c>
    </row>
    <row r="5" spans="1:17" s="185" customFormat="1" ht="74.25" customHeight="1">
      <c r="A5" s="219">
        <v>2</v>
      </c>
      <c r="B5" s="197" t="s">
        <v>162</v>
      </c>
      <c r="C5" s="198" t="s">
        <v>295</v>
      </c>
      <c r="D5" s="200">
        <v>0</v>
      </c>
      <c r="E5" s="200">
        <v>0</v>
      </c>
      <c r="F5" s="200">
        <v>0</v>
      </c>
      <c r="G5" s="200">
        <v>4000000</v>
      </c>
      <c r="H5" s="199">
        <v>4000000</v>
      </c>
      <c r="I5" s="197" t="s">
        <v>318</v>
      </c>
      <c r="J5" s="208">
        <v>0</v>
      </c>
      <c r="K5" s="208">
        <v>0</v>
      </c>
      <c r="L5" s="208">
        <v>0</v>
      </c>
      <c r="M5" s="200">
        <v>0</v>
      </c>
      <c r="N5" s="200">
        <v>0</v>
      </c>
      <c r="O5" s="200">
        <v>0</v>
      </c>
      <c r="P5" s="211">
        <v>0</v>
      </c>
      <c r="Q5" s="220">
        <v>0</v>
      </c>
    </row>
    <row r="6" spans="1:17" s="185" customFormat="1" ht="73.5" customHeight="1">
      <c r="A6" s="219">
        <v>3</v>
      </c>
      <c r="B6" s="197" t="s">
        <v>162</v>
      </c>
      <c r="C6" s="198" t="s">
        <v>312</v>
      </c>
      <c r="D6" s="200">
        <v>0</v>
      </c>
      <c r="E6" s="200">
        <v>0</v>
      </c>
      <c r="F6" s="200">
        <v>0</v>
      </c>
      <c r="G6" s="200">
        <v>31752000</v>
      </c>
      <c r="H6" s="199">
        <f aca="true" t="shared" si="0" ref="H6:H23">G6</f>
        <v>31752000</v>
      </c>
      <c r="I6" s="197" t="s">
        <v>318</v>
      </c>
      <c r="J6" s="208">
        <v>0</v>
      </c>
      <c r="K6" s="208">
        <v>0</v>
      </c>
      <c r="L6" s="208">
        <v>0</v>
      </c>
      <c r="M6" s="200">
        <v>0</v>
      </c>
      <c r="N6" s="200">
        <v>0</v>
      </c>
      <c r="O6" s="200">
        <v>0</v>
      </c>
      <c r="P6" s="211">
        <v>0</v>
      </c>
      <c r="Q6" s="220">
        <v>0</v>
      </c>
    </row>
    <row r="7" spans="1:17" s="185" customFormat="1" ht="69" customHeight="1">
      <c r="A7" s="219">
        <v>4</v>
      </c>
      <c r="B7" s="197" t="s">
        <v>162</v>
      </c>
      <c r="C7" s="198" t="s">
        <v>332</v>
      </c>
      <c r="D7" s="200">
        <v>0</v>
      </c>
      <c r="E7" s="200">
        <v>0</v>
      </c>
      <c r="F7" s="200">
        <v>0</v>
      </c>
      <c r="G7" s="200">
        <v>10522000</v>
      </c>
      <c r="H7" s="199">
        <f t="shared" si="0"/>
        <v>10522000</v>
      </c>
      <c r="I7" s="197" t="s">
        <v>318</v>
      </c>
      <c r="J7" s="208">
        <v>0</v>
      </c>
      <c r="K7" s="208">
        <v>0</v>
      </c>
      <c r="L7" s="208">
        <v>0</v>
      </c>
      <c r="M7" s="200">
        <v>0</v>
      </c>
      <c r="N7" s="200">
        <v>0</v>
      </c>
      <c r="O7" s="200">
        <v>0</v>
      </c>
      <c r="P7" s="211">
        <v>0</v>
      </c>
      <c r="Q7" s="220">
        <v>0</v>
      </c>
    </row>
    <row r="8" spans="1:17" s="185" customFormat="1" ht="83.25" customHeight="1">
      <c r="A8" s="219">
        <v>5</v>
      </c>
      <c r="B8" s="197" t="s">
        <v>162</v>
      </c>
      <c r="C8" s="198" t="s">
        <v>341</v>
      </c>
      <c r="D8" s="200">
        <v>0</v>
      </c>
      <c r="E8" s="200">
        <v>0</v>
      </c>
      <c r="F8" s="200">
        <v>0</v>
      </c>
      <c r="G8" s="200">
        <v>670000</v>
      </c>
      <c r="H8" s="200">
        <v>670000</v>
      </c>
      <c r="I8" s="197" t="s">
        <v>318</v>
      </c>
      <c r="J8" s="208">
        <v>0</v>
      </c>
      <c r="K8" s="208">
        <v>0</v>
      </c>
      <c r="L8" s="208">
        <v>0</v>
      </c>
      <c r="M8" s="200">
        <v>0</v>
      </c>
      <c r="N8" s="200">
        <v>0</v>
      </c>
      <c r="O8" s="200">
        <v>0</v>
      </c>
      <c r="P8" s="211">
        <v>0</v>
      </c>
      <c r="Q8" s="220">
        <v>0</v>
      </c>
    </row>
    <row r="9" spans="1:17" s="185" customFormat="1" ht="87" customHeight="1">
      <c r="A9" s="219">
        <v>6</v>
      </c>
      <c r="B9" s="197" t="s">
        <v>162</v>
      </c>
      <c r="C9" s="198" t="s">
        <v>311</v>
      </c>
      <c r="D9" s="200">
        <v>0</v>
      </c>
      <c r="E9" s="200">
        <v>0</v>
      </c>
      <c r="F9" s="200">
        <v>0</v>
      </c>
      <c r="G9" s="200">
        <v>2240000</v>
      </c>
      <c r="H9" s="200">
        <v>2240000</v>
      </c>
      <c r="I9" s="197" t="s">
        <v>318</v>
      </c>
      <c r="J9" s="208">
        <v>0</v>
      </c>
      <c r="K9" s="208">
        <v>0</v>
      </c>
      <c r="L9" s="208">
        <v>0</v>
      </c>
      <c r="M9" s="200">
        <v>0</v>
      </c>
      <c r="N9" s="200">
        <v>0</v>
      </c>
      <c r="O9" s="200">
        <v>0</v>
      </c>
      <c r="P9" s="211">
        <v>0</v>
      </c>
      <c r="Q9" s="220">
        <v>0</v>
      </c>
    </row>
    <row r="10" spans="1:17" s="185" customFormat="1" ht="104.25" customHeight="1">
      <c r="A10" s="219">
        <v>7</v>
      </c>
      <c r="B10" s="197" t="s">
        <v>162</v>
      </c>
      <c r="C10" s="198" t="s">
        <v>310</v>
      </c>
      <c r="D10" s="200">
        <v>0</v>
      </c>
      <c r="E10" s="200">
        <v>0</v>
      </c>
      <c r="F10" s="200">
        <v>0</v>
      </c>
      <c r="G10" s="200">
        <v>14700000</v>
      </c>
      <c r="H10" s="199">
        <f t="shared" si="0"/>
        <v>14700000</v>
      </c>
      <c r="I10" s="197" t="s">
        <v>318</v>
      </c>
      <c r="J10" s="208">
        <v>0</v>
      </c>
      <c r="K10" s="208">
        <v>0</v>
      </c>
      <c r="L10" s="208">
        <v>0</v>
      </c>
      <c r="M10" s="200">
        <v>0</v>
      </c>
      <c r="N10" s="200">
        <v>0</v>
      </c>
      <c r="O10" s="200">
        <v>0</v>
      </c>
      <c r="P10" s="211">
        <v>0</v>
      </c>
      <c r="Q10" s="220">
        <v>0</v>
      </c>
    </row>
    <row r="11" spans="1:17" s="185" customFormat="1" ht="94.5">
      <c r="A11" s="219">
        <v>8</v>
      </c>
      <c r="B11" s="197" t="s">
        <v>162</v>
      </c>
      <c r="C11" s="198" t="s">
        <v>296</v>
      </c>
      <c r="D11" s="200">
        <v>0</v>
      </c>
      <c r="E11" s="200">
        <v>0</v>
      </c>
      <c r="F11" s="200">
        <v>0</v>
      </c>
      <c r="G11" s="200">
        <v>1025000</v>
      </c>
      <c r="H11" s="199">
        <f t="shared" si="0"/>
        <v>1025000</v>
      </c>
      <c r="I11" s="197" t="s">
        <v>318</v>
      </c>
      <c r="J11" s="208">
        <v>0</v>
      </c>
      <c r="K11" s="208">
        <v>0</v>
      </c>
      <c r="L11" s="208">
        <v>0</v>
      </c>
      <c r="M11" s="200">
        <v>0</v>
      </c>
      <c r="N11" s="200">
        <v>0</v>
      </c>
      <c r="O11" s="200">
        <v>0</v>
      </c>
      <c r="P11" s="211">
        <v>0</v>
      </c>
      <c r="Q11" s="220">
        <v>0</v>
      </c>
    </row>
    <row r="12" spans="1:17" s="185" customFormat="1" ht="63">
      <c r="A12" s="219">
        <v>9</v>
      </c>
      <c r="B12" s="197" t="s">
        <v>162</v>
      </c>
      <c r="C12" s="198" t="s">
        <v>331</v>
      </c>
      <c r="D12" s="200">
        <v>0</v>
      </c>
      <c r="E12" s="200">
        <v>0</v>
      </c>
      <c r="F12" s="200">
        <v>0</v>
      </c>
      <c r="G12" s="200">
        <v>15500000</v>
      </c>
      <c r="H12" s="199">
        <f t="shared" si="0"/>
        <v>15500000</v>
      </c>
      <c r="I12" s="197" t="s">
        <v>318</v>
      </c>
      <c r="J12" s="208">
        <v>0</v>
      </c>
      <c r="K12" s="208">
        <v>0</v>
      </c>
      <c r="L12" s="208">
        <v>0</v>
      </c>
      <c r="M12" s="200">
        <v>0</v>
      </c>
      <c r="N12" s="200">
        <v>0</v>
      </c>
      <c r="O12" s="200">
        <v>0</v>
      </c>
      <c r="P12" s="211">
        <v>0</v>
      </c>
      <c r="Q12" s="220">
        <v>0</v>
      </c>
    </row>
    <row r="13" spans="1:17" s="185" customFormat="1" ht="63">
      <c r="A13" s="219">
        <v>10</v>
      </c>
      <c r="B13" s="197" t="s">
        <v>162</v>
      </c>
      <c r="C13" s="198" t="s">
        <v>297</v>
      </c>
      <c r="D13" s="200">
        <v>0</v>
      </c>
      <c r="E13" s="200">
        <v>0</v>
      </c>
      <c r="F13" s="200">
        <v>0</v>
      </c>
      <c r="G13" s="200">
        <v>5827970.6</v>
      </c>
      <c r="H13" s="199">
        <f t="shared" si="0"/>
        <v>5827970.6</v>
      </c>
      <c r="I13" s="197" t="s">
        <v>318</v>
      </c>
      <c r="J13" s="208">
        <v>0</v>
      </c>
      <c r="K13" s="208">
        <v>0</v>
      </c>
      <c r="L13" s="208">
        <v>0</v>
      </c>
      <c r="M13" s="200">
        <v>0</v>
      </c>
      <c r="N13" s="200">
        <v>0</v>
      </c>
      <c r="O13" s="200">
        <v>0</v>
      </c>
      <c r="P13" s="211">
        <v>0</v>
      </c>
      <c r="Q13" s="220">
        <v>0</v>
      </c>
    </row>
    <row r="14" spans="1:17" s="185" customFormat="1" ht="63">
      <c r="A14" s="219">
        <v>11</v>
      </c>
      <c r="B14" s="197" t="s">
        <v>162</v>
      </c>
      <c r="C14" s="198" t="s">
        <v>299</v>
      </c>
      <c r="D14" s="200">
        <v>0</v>
      </c>
      <c r="E14" s="200">
        <v>0</v>
      </c>
      <c r="F14" s="200">
        <v>0</v>
      </c>
      <c r="G14" s="200">
        <v>51616078</v>
      </c>
      <c r="H14" s="199">
        <f t="shared" si="0"/>
        <v>51616078</v>
      </c>
      <c r="I14" s="197" t="s">
        <v>318</v>
      </c>
      <c r="J14" s="208">
        <v>0</v>
      </c>
      <c r="K14" s="208">
        <v>0</v>
      </c>
      <c r="L14" s="208">
        <v>0</v>
      </c>
      <c r="M14" s="200">
        <v>0</v>
      </c>
      <c r="N14" s="200">
        <v>0</v>
      </c>
      <c r="O14" s="200">
        <v>0</v>
      </c>
      <c r="P14" s="211">
        <v>0</v>
      </c>
      <c r="Q14" s="220">
        <v>0</v>
      </c>
    </row>
    <row r="15" spans="1:17" s="185" customFormat="1" ht="63">
      <c r="A15" s="219">
        <v>12</v>
      </c>
      <c r="B15" s="197" t="s">
        <v>162</v>
      </c>
      <c r="C15" s="198" t="s">
        <v>279</v>
      </c>
      <c r="D15" s="200">
        <v>0</v>
      </c>
      <c r="E15" s="200">
        <v>0</v>
      </c>
      <c r="F15" s="200">
        <v>0</v>
      </c>
      <c r="G15" s="200">
        <v>5293972.8</v>
      </c>
      <c r="H15" s="199">
        <f t="shared" si="0"/>
        <v>5293972.8</v>
      </c>
      <c r="I15" s="197" t="s">
        <v>318</v>
      </c>
      <c r="J15" s="208">
        <v>0</v>
      </c>
      <c r="K15" s="208">
        <v>0</v>
      </c>
      <c r="L15" s="208">
        <v>0</v>
      </c>
      <c r="M15" s="200">
        <v>0</v>
      </c>
      <c r="N15" s="200">
        <v>0</v>
      </c>
      <c r="O15" s="200">
        <v>0</v>
      </c>
      <c r="P15" s="211">
        <v>0</v>
      </c>
      <c r="Q15" s="220">
        <v>0</v>
      </c>
    </row>
    <row r="16" spans="1:17" s="185" customFormat="1" ht="94.5">
      <c r="A16" s="219">
        <v>13</v>
      </c>
      <c r="B16" s="197" t="s">
        <v>162</v>
      </c>
      <c r="C16" s="198" t="s">
        <v>334</v>
      </c>
      <c r="D16" s="200">
        <v>0</v>
      </c>
      <c r="E16" s="200">
        <v>0</v>
      </c>
      <c r="F16" s="200">
        <v>0</v>
      </c>
      <c r="G16" s="200">
        <v>8873453</v>
      </c>
      <c r="H16" s="199">
        <f t="shared" si="0"/>
        <v>8873453</v>
      </c>
      <c r="I16" s="197" t="s">
        <v>318</v>
      </c>
      <c r="J16" s="208">
        <v>0</v>
      </c>
      <c r="K16" s="208">
        <v>0</v>
      </c>
      <c r="L16" s="208">
        <v>0</v>
      </c>
      <c r="M16" s="200">
        <v>0</v>
      </c>
      <c r="N16" s="200">
        <v>0</v>
      </c>
      <c r="O16" s="200">
        <v>0</v>
      </c>
      <c r="P16" s="211">
        <v>0</v>
      </c>
      <c r="Q16" s="220">
        <v>0</v>
      </c>
    </row>
    <row r="17" spans="1:17" s="185" customFormat="1" ht="63">
      <c r="A17" s="219">
        <v>14</v>
      </c>
      <c r="B17" s="197" t="s">
        <v>162</v>
      </c>
      <c r="C17" s="198" t="s">
        <v>328</v>
      </c>
      <c r="D17" s="200">
        <v>0</v>
      </c>
      <c r="E17" s="200">
        <v>0</v>
      </c>
      <c r="F17" s="200">
        <v>0</v>
      </c>
      <c r="G17" s="200">
        <v>4320000</v>
      </c>
      <c r="H17" s="199">
        <f t="shared" si="0"/>
        <v>4320000</v>
      </c>
      <c r="I17" s="197" t="s">
        <v>318</v>
      </c>
      <c r="J17" s="208">
        <v>0</v>
      </c>
      <c r="K17" s="208">
        <v>0</v>
      </c>
      <c r="L17" s="208">
        <v>0</v>
      </c>
      <c r="M17" s="200">
        <v>0</v>
      </c>
      <c r="N17" s="200">
        <v>0</v>
      </c>
      <c r="O17" s="200">
        <v>0</v>
      </c>
      <c r="P17" s="211">
        <v>0</v>
      </c>
      <c r="Q17" s="220">
        <v>0</v>
      </c>
    </row>
    <row r="18" spans="1:17" s="185" customFormat="1" ht="88.5" customHeight="1">
      <c r="A18" s="219">
        <v>15</v>
      </c>
      <c r="B18" s="197" t="s">
        <v>162</v>
      </c>
      <c r="C18" s="198" t="s">
        <v>303</v>
      </c>
      <c r="D18" s="200">
        <v>0</v>
      </c>
      <c r="E18" s="200">
        <v>0</v>
      </c>
      <c r="F18" s="200">
        <v>0</v>
      </c>
      <c r="G18" s="200">
        <v>6000000</v>
      </c>
      <c r="H18" s="199">
        <f t="shared" si="0"/>
        <v>6000000</v>
      </c>
      <c r="I18" s="197" t="s">
        <v>318</v>
      </c>
      <c r="J18" s="208">
        <v>0</v>
      </c>
      <c r="K18" s="208">
        <v>0</v>
      </c>
      <c r="L18" s="208">
        <v>0</v>
      </c>
      <c r="M18" s="200">
        <v>0</v>
      </c>
      <c r="N18" s="200">
        <v>0</v>
      </c>
      <c r="O18" s="200">
        <v>0</v>
      </c>
      <c r="P18" s="211">
        <v>0</v>
      </c>
      <c r="Q18" s="220">
        <v>0</v>
      </c>
    </row>
    <row r="19" spans="1:17" s="185" customFormat="1" ht="63">
      <c r="A19" s="219">
        <v>16</v>
      </c>
      <c r="B19" s="197" t="s">
        <v>162</v>
      </c>
      <c r="C19" s="198" t="s">
        <v>304</v>
      </c>
      <c r="D19" s="200">
        <v>0</v>
      </c>
      <c r="E19" s="200">
        <v>0</v>
      </c>
      <c r="F19" s="200">
        <v>0</v>
      </c>
      <c r="G19" s="200">
        <v>9600000</v>
      </c>
      <c r="H19" s="199">
        <f t="shared" si="0"/>
        <v>9600000</v>
      </c>
      <c r="I19" s="197" t="s">
        <v>318</v>
      </c>
      <c r="J19" s="208">
        <v>0</v>
      </c>
      <c r="K19" s="208">
        <v>0</v>
      </c>
      <c r="L19" s="208">
        <v>0</v>
      </c>
      <c r="M19" s="200">
        <v>0</v>
      </c>
      <c r="N19" s="200">
        <v>0</v>
      </c>
      <c r="O19" s="200">
        <v>0</v>
      </c>
      <c r="P19" s="211">
        <v>0</v>
      </c>
      <c r="Q19" s="220">
        <v>0</v>
      </c>
    </row>
    <row r="20" spans="1:17" s="185" customFormat="1" ht="71.25" customHeight="1">
      <c r="A20" s="219">
        <v>17</v>
      </c>
      <c r="B20" s="197" t="s">
        <v>162</v>
      </c>
      <c r="C20" s="198" t="s">
        <v>291</v>
      </c>
      <c r="D20" s="200">
        <v>0</v>
      </c>
      <c r="E20" s="200">
        <v>0</v>
      </c>
      <c r="F20" s="200">
        <v>0</v>
      </c>
      <c r="G20" s="200">
        <v>2040000</v>
      </c>
      <c r="H20" s="199">
        <f t="shared" si="0"/>
        <v>2040000</v>
      </c>
      <c r="I20" s="197" t="s">
        <v>318</v>
      </c>
      <c r="J20" s="208">
        <v>0</v>
      </c>
      <c r="K20" s="208">
        <v>0</v>
      </c>
      <c r="L20" s="208">
        <v>0</v>
      </c>
      <c r="M20" s="200">
        <v>0</v>
      </c>
      <c r="N20" s="200">
        <v>0</v>
      </c>
      <c r="O20" s="200">
        <v>0</v>
      </c>
      <c r="P20" s="211">
        <v>0</v>
      </c>
      <c r="Q20" s="220">
        <v>0</v>
      </c>
    </row>
    <row r="21" spans="1:17" s="185" customFormat="1" ht="74.25" customHeight="1">
      <c r="A21" s="219">
        <v>18</v>
      </c>
      <c r="B21" s="197" t="s">
        <v>162</v>
      </c>
      <c r="C21" s="198" t="s">
        <v>313</v>
      </c>
      <c r="D21" s="200">
        <v>0</v>
      </c>
      <c r="E21" s="200">
        <v>0</v>
      </c>
      <c r="F21" s="200">
        <v>0</v>
      </c>
      <c r="G21" s="200">
        <v>10000000</v>
      </c>
      <c r="H21" s="199">
        <f t="shared" si="0"/>
        <v>10000000</v>
      </c>
      <c r="I21" s="197" t="s">
        <v>318</v>
      </c>
      <c r="J21" s="208">
        <v>0</v>
      </c>
      <c r="K21" s="208">
        <v>0</v>
      </c>
      <c r="L21" s="208">
        <v>0</v>
      </c>
      <c r="M21" s="200">
        <v>0</v>
      </c>
      <c r="N21" s="200">
        <v>0</v>
      </c>
      <c r="O21" s="200">
        <v>0</v>
      </c>
      <c r="P21" s="211">
        <v>0</v>
      </c>
      <c r="Q21" s="220">
        <v>0</v>
      </c>
    </row>
    <row r="22" spans="1:17" s="185" customFormat="1" ht="68.25" customHeight="1">
      <c r="A22" s="219">
        <v>19</v>
      </c>
      <c r="B22" s="197" t="s">
        <v>162</v>
      </c>
      <c r="C22" s="198" t="s">
        <v>346</v>
      </c>
      <c r="D22" s="200">
        <v>0</v>
      </c>
      <c r="E22" s="200">
        <v>0</v>
      </c>
      <c r="F22" s="200">
        <v>0</v>
      </c>
      <c r="G22" s="200">
        <v>20000000</v>
      </c>
      <c r="H22" s="199">
        <f t="shared" si="0"/>
        <v>20000000</v>
      </c>
      <c r="I22" s="197" t="s">
        <v>318</v>
      </c>
      <c r="J22" s="208">
        <v>0</v>
      </c>
      <c r="K22" s="208">
        <v>0</v>
      </c>
      <c r="L22" s="208">
        <v>0</v>
      </c>
      <c r="M22" s="200">
        <v>0</v>
      </c>
      <c r="N22" s="200">
        <v>0</v>
      </c>
      <c r="O22" s="200">
        <v>0</v>
      </c>
      <c r="P22" s="211">
        <v>0</v>
      </c>
      <c r="Q22" s="220">
        <v>0</v>
      </c>
    </row>
    <row r="23" spans="1:17" s="185" customFormat="1" ht="127.5" customHeight="1">
      <c r="A23" s="219">
        <v>20</v>
      </c>
      <c r="B23" s="197" t="s">
        <v>162</v>
      </c>
      <c r="C23" s="198" t="s">
        <v>293</v>
      </c>
      <c r="D23" s="200">
        <v>0</v>
      </c>
      <c r="E23" s="200">
        <v>0</v>
      </c>
      <c r="F23" s="200">
        <v>0</v>
      </c>
      <c r="G23" s="200">
        <v>4800000</v>
      </c>
      <c r="H23" s="199">
        <f t="shared" si="0"/>
        <v>4800000</v>
      </c>
      <c r="I23" s="197" t="s">
        <v>318</v>
      </c>
      <c r="J23" s="208">
        <v>0</v>
      </c>
      <c r="K23" s="208">
        <v>0</v>
      </c>
      <c r="L23" s="208">
        <v>0</v>
      </c>
      <c r="M23" s="200">
        <v>0</v>
      </c>
      <c r="N23" s="200">
        <v>0</v>
      </c>
      <c r="O23" s="200">
        <v>0</v>
      </c>
      <c r="P23" s="211">
        <v>0</v>
      </c>
      <c r="Q23" s="220">
        <v>0</v>
      </c>
    </row>
    <row r="24" spans="1:17" s="185" customFormat="1" ht="69" customHeight="1">
      <c r="A24" s="219">
        <v>21</v>
      </c>
      <c r="B24" s="197" t="s">
        <v>162</v>
      </c>
      <c r="C24" s="198" t="s">
        <v>335</v>
      </c>
      <c r="D24" s="200">
        <v>0</v>
      </c>
      <c r="E24" s="200">
        <v>0</v>
      </c>
      <c r="F24" s="200">
        <v>0</v>
      </c>
      <c r="G24" s="199">
        <v>4134270</v>
      </c>
      <c r="H24" s="199">
        <v>4134270</v>
      </c>
      <c r="I24" s="197" t="s">
        <v>318</v>
      </c>
      <c r="J24" s="208">
        <v>0</v>
      </c>
      <c r="K24" s="208">
        <v>0</v>
      </c>
      <c r="L24" s="208">
        <v>0</v>
      </c>
      <c r="M24" s="200">
        <v>0</v>
      </c>
      <c r="N24" s="200">
        <v>0</v>
      </c>
      <c r="O24" s="200">
        <v>0</v>
      </c>
      <c r="P24" s="211">
        <v>0</v>
      </c>
      <c r="Q24" s="220">
        <v>0</v>
      </c>
    </row>
    <row r="25" spans="1:17" s="185" customFormat="1" ht="63.75" customHeight="1">
      <c r="A25" s="219">
        <v>22</v>
      </c>
      <c r="B25" s="197" t="s">
        <v>162</v>
      </c>
      <c r="C25" s="198" t="s">
        <v>336</v>
      </c>
      <c r="D25" s="200">
        <v>0</v>
      </c>
      <c r="E25" s="200">
        <v>0</v>
      </c>
      <c r="F25" s="200">
        <v>0</v>
      </c>
      <c r="G25" s="199">
        <v>12268540</v>
      </c>
      <c r="H25" s="199">
        <v>12268540</v>
      </c>
      <c r="I25" s="197" t="s">
        <v>318</v>
      </c>
      <c r="J25" s="208">
        <v>0</v>
      </c>
      <c r="K25" s="208">
        <v>0</v>
      </c>
      <c r="L25" s="208">
        <v>0</v>
      </c>
      <c r="M25" s="200">
        <v>0</v>
      </c>
      <c r="N25" s="200">
        <v>0</v>
      </c>
      <c r="O25" s="200">
        <v>0</v>
      </c>
      <c r="P25" s="211">
        <v>0</v>
      </c>
      <c r="Q25" s="220">
        <v>0</v>
      </c>
    </row>
    <row r="26" spans="1:17" s="185" customFormat="1" ht="88.5" customHeight="1">
      <c r="A26" s="219">
        <v>23</v>
      </c>
      <c r="B26" s="197" t="s">
        <v>162</v>
      </c>
      <c r="C26" s="198" t="s">
        <v>337</v>
      </c>
      <c r="D26" s="200">
        <v>0</v>
      </c>
      <c r="E26" s="200">
        <v>0</v>
      </c>
      <c r="F26" s="200">
        <v>0</v>
      </c>
      <c r="G26" s="199">
        <v>4000000</v>
      </c>
      <c r="H26" s="199">
        <v>4000000</v>
      </c>
      <c r="I26" s="197" t="s">
        <v>318</v>
      </c>
      <c r="J26" s="208">
        <v>0</v>
      </c>
      <c r="K26" s="208">
        <v>0</v>
      </c>
      <c r="L26" s="208">
        <v>0</v>
      </c>
      <c r="M26" s="200">
        <v>0</v>
      </c>
      <c r="N26" s="200">
        <v>0</v>
      </c>
      <c r="O26" s="200">
        <v>0</v>
      </c>
      <c r="P26" s="211">
        <v>0</v>
      </c>
      <c r="Q26" s="220">
        <v>0</v>
      </c>
    </row>
    <row r="27" spans="1:17" s="185" customFormat="1" ht="63">
      <c r="A27" s="219">
        <v>24</v>
      </c>
      <c r="B27" s="197" t="s">
        <v>162</v>
      </c>
      <c r="C27" s="197" t="s">
        <v>338</v>
      </c>
      <c r="D27" s="200">
        <v>0</v>
      </c>
      <c r="E27" s="200">
        <v>0</v>
      </c>
      <c r="F27" s="200">
        <v>0</v>
      </c>
      <c r="G27" s="200">
        <v>29818550</v>
      </c>
      <c r="H27" s="199">
        <f>G27</f>
        <v>29818550</v>
      </c>
      <c r="I27" s="197" t="s">
        <v>318</v>
      </c>
      <c r="J27" s="208">
        <v>0</v>
      </c>
      <c r="K27" s="208">
        <v>0</v>
      </c>
      <c r="L27" s="208">
        <v>0</v>
      </c>
      <c r="M27" s="200">
        <v>0</v>
      </c>
      <c r="N27" s="200">
        <v>0</v>
      </c>
      <c r="O27" s="200">
        <v>0</v>
      </c>
      <c r="P27" s="211">
        <v>0</v>
      </c>
      <c r="Q27" s="220">
        <v>0</v>
      </c>
    </row>
    <row r="28" spans="1:17" s="185" customFormat="1" ht="64.5" customHeight="1">
      <c r="A28" s="219">
        <v>25</v>
      </c>
      <c r="B28" s="197" t="s">
        <v>162</v>
      </c>
      <c r="C28" s="197" t="s">
        <v>339</v>
      </c>
      <c r="D28" s="200">
        <v>0</v>
      </c>
      <c r="E28" s="200">
        <v>0</v>
      </c>
      <c r="F28" s="200">
        <v>0</v>
      </c>
      <c r="G28" s="200">
        <v>8517680</v>
      </c>
      <c r="H28" s="199">
        <f>G28</f>
        <v>8517680</v>
      </c>
      <c r="I28" s="197" t="s">
        <v>318</v>
      </c>
      <c r="J28" s="208">
        <v>0</v>
      </c>
      <c r="K28" s="208">
        <v>0</v>
      </c>
      <c r="L28" s="208">
        <v>0</v>
      </c>
      <c r="M28" s="200">
        <v>0</v>
      </c>
      <c r="N28" s="200">
        <v>0</v>
      </c>
      <c r="O28" s="200">
        <v>0</v>
      </c>
      <c r="P28" s="211">
        <v>0</v>
      </c>
      <c r="Q28" s="220">
        <v>0</v>
      </c>
    </row>
    <row r="29" spans="1:17" s="185" customFormat="1" ht="69.75" customHeight="1">
      <c r="A29" s="219">
        <v>26</v>
      </c>
      <c r="B29" s="197" t="s">
        <v>162</v>
      </c>
      <c r="C29" s="197" t="s">
        <v>330</v>
      </c>
      <c r="D29" s="200">
        <v>0</v>
      </c>
      <c r="E29" s="200">
        <v>0</v>
      </c>
      <c r="F29" s="200">
        <v>0</v>
      </c>
      <c r="G29" s="200">
        <v>4000000</v>
      </c>
      <c r="H29" s="199">
        <f>G29</f>
        <v>4000000</v>
      </c>
      <c r="I29" s="197" t="s">
        <v>318</v>
      </c>
      <c r="J29" s="208">
        <v>0</v>
      </c>
      <c r="K29" s="208">
        <v>0</v>
      </c>
      <c r="L29" s="208">
        <v>0</v>
      </c>
      <c r="M29" s="200">
        <v>0</v>
      </c>
      <c r="N29" s="200">
        <v>0</v>
      </c>
      <c r="O29" s="200">
        <v>0</v>
      </c>
      <c r="P29" s="211">
        <v>0</v>
      </c>
      <c r="Q29" s="220">
        <v>0</v>
      </c>
    </row>
    <row r="30" spans="1:17" s="185" customFormat="1" ht="66" customHeight="1">
      <c r="A30" s="219">
        <v>27</v>
      </c>
      <c r="B30" s="197" t="s">
        <v>162</v>
      </c>
      <c r="C30" s="197" t="s">
        <v>340</v>
      </c>
      <c r="D30" s="200">
        <v>0</v>
      </c>
      <c r="E30" s="200">
        <v>0</v>
      </c>
      <c r="F30" s="200">
        <v>0</v>
      </c>
      <c r="G30" s="200">
        <v>7352046</v>
      </c>
      <c r="H30" s="200">
        <v>7352046</v>
      </c>
      <c r="I30" s="197" t="s">
        <v>318</v>
      </c>
      <c r="J30" s="208">
        <v>0</v>
      </c>
      <c r="K30" s="208">
        <v>0</v>
      </c>
      <c r="L30" s="208">
        <v>0</v>
      </c>
      <c r="M30" s="200">
        <v>0</v>
      </c>
      <c r="N30" s="200">
        <v>0</v>
      </c>
      <c r="O30" s="200">
        <v>0</v>
      </c>
      <c r="P30" s="211">
        <v>0</v>
      </c>
      <c r="Q30" s="220">
        <v>0</v>
      </c>
    </row>
    <row r="31" spans="1:17" s="185" customFormat="1" ht="70.5" customHeight="1">
      <c r="A31" s="219">
        <v>28</v>
      </c>
      <c r="B31" s="197" t="s">
        <v>162</v>
      </c>
      <c r="C31" s="197" t="s">
        <v>342</v>
      </c>
      <c r="D31" s="200">
        <v>0</v>
      </c>
      <c r="E31" s="200">
        <v>0</v>
      </c>
      <c r="F31" s="200">
        <v>0</v>
      </c>
      <c r="G31" s="200">
        <v>4914183</v>
      </c>
      <c r="H31" s="200">
        <v>4914183</v>
      </c>
      <c r="I31" s="197" t="s">
        <v>318</v>
      </c>
      <c r="J31" s="208">
        <v>0</v>
      </c>
      <c r="K31" s="208">
        <v>0</v>
      </c>
      <c r="L31" s="208">
        <v>0</v>
      </c>
      <c r="M31" s="200">
        <v>0</v>
      </c>
      <c r="N31" s="200">
        <v>0</v>
      </c>
      <c r="O31" s="200">
        <v>0</v>
      </c>
      <c r="P31" s="211">
        <v>0</v>
      </c>
      <c r="Q31" s="220">
        <v>0</v>
      </c>
    </row>
    <row r="32" spans="1:17" s="185" customFormat="1" ht="80.25" customHeight="1">
      <c r="A32" s="219">
        <v>29</v>
      </c>
      <c r="B32" s="197" t="s">
        <v>162</v>
      </c>
      <c r="C32" s="197" t="s">
        <v>343</v>
      </c>
      <c r="D32" s="200">
        <v>0</v>
      </c>
      <c r="E32" s="200">
        <v>0</v>
      </c>
      <c r="F32" s="200">
        <v>0</v>
      </c>
      <c r="G32" s="200">
        <v>2040000</v>
      </c>
      <c r="H32" s="200">
        <v>2040000</v>
      </c>
      <c r="I32" s="197" t="s">
        <v>318</v>
      </c>
      <c r="J32" s="208">
        <v>0</v>
      </c>
      <c r="K32" s="208">
        <v>0</v>
      </c>
      <c r="L32" s="208">
        <v>0</v>
      </c>
      <c r="M32" s="200">
        <v>0</v>
      </c>
      <c r="N32" s="200">
        <v>0</v>
      </c>
      <c r="O32" s="200">
        <v>0</v>
      </c>
      <c r="P32" s="211">
        <v>0</v>
      </c>
      <c r="Q32" s="220">
        <v>0</v>
      </c>
    </row>
    <row r="33" spans="1:17" s="185" customFormat="1" ht="69" customHeight="1">
      <c r="A33" s="219">
        <v>30</v>
      </c>
      <c r="B33" s="197" t="s">
        <v>162</v>
      </c>
      <c r="C33" s="197" t="s">
        <v>275</v>
      </c>
      <c r="D33" s="200">
        <v>0</v>
      </c>
      <c r="E33" s="200">
        <v>0</v>
      </c>
      <c r="F33" s="200">
        <v>0</v>
      </c>
      <c r="G33" s="200">
        <v>3840000</v>
      </c>
      <c r="H33" s="200">
        <v>3840000</v>
      </c>
      <c r="I33" s="197" t="s">
        <v>318</v>
      </c>
      <c r="J33" s="208">
        <v>0</v>
      </c>
      <c r="K33" s="208">
        <v>0</v>
      </c>
      <c r="L33" s="208">
        <v>0</v>
      </c>
      <c r="M33" s="200">
        <v>0</v>
      </c>
      <c r="N33" s="200">
        <v>0</v>
      </c>
      <c r="O33" s="200">
        <v>0</v>
      </c>
      <c r="P33" s="211">
        <v>0</v>
      </c>
      <c r="Q33" s="220">
        <v>0</v>
      </c>
    </row>
    <row r="34" spans="1:17" s="185" customFormat="1" ht="149.25" customHeight="1">
      <c r="A34" s="219">
        <v>31</v>
      </c>
      <c r="B34" s="197" t="s">
        <v>162</v>
      </c>
      <c r="C34" s="197" t="s">
        <v>205</v>
      </c>
      <c r="D34" s="200">
        <v>0</v>
      </c>
      <c r="E34" s="200">
        <v>0</v>
      </c>
      <c r="F34" s="200">
        <v>0</v>
      </c>
      <c r="G34" s="200">
        <v>60834020</v>
      </c>
      <c r="H34" s="199">
        <f aca="true" t="shared" si="1" ref="H34:H50">G34</f>
        <v>60834020</v>
      </c>
      <c r="I34" s="197" t="s">
        <v>318</v>
      </c>
      <c r="J34" s="208">
        <v>0</v>
      </c>
      <c r="K34" s="208">
        <v>0</v>
      </c>
      <c r="L34" s="208">
        <v>0</v>
      </c>
      <c r="M34" s="200">
        <v>0</v>
      </c>
      <c r="N34" s="200">
        <v>0</v>
      </c>
      <c r="O34" s="200">
        <v>0</v>
      </c>
      <c r="P34" s="211">
        <v>0</v>
      </c>
      <c r="Q34" s="220">
        <v>0</v>
      </c>
    </row>
    <row r="35" spans="1:17" s="185" customFormat="1" ht="72" customHeight="1">
      <c r="A35" s="219">
        <v>32</v>
      </c>
      <c r="B35" s="197" t="s">
        <v>162</v>
      </c>
      <c r="C35" s="197" t="s">
        <v>250</v>
      </c>
      <c r="D35" s="200">
        <v>0</v>
      </c>
      <c r="E35" s="200">
        <v>0</v>
      </c>
      <c r="F35" s="200">
        <v>0</v>
      </c>
      <c r="G35" s="200">
        <v>19217720</v>
      </c>
      <c r="H35" s="199">
        <f t="shared" si="1"/>
        <v>19217720</v>
      </c>
      <c r="I35" s="197" t="s">
        <v>318</v>
      </c>
      <c r="J35" s="208">
        <v>0</v>
      </c>
      <c r="K35" s="208">
        <v>0</v>
      </c>
      <c r="L35" s="208">
        <v>0</v>
      </c>
      <c r="M35" s="200">
        <v>0</v>
      </c>
      <c r="N35" s="200">
        <v>0</v>
      </c>
      <c r="O35" s="200">
        <v>0</v>
      </c>
      <c r="P35" s="211">
        <v>0</v>
      </c>
      <c r="Q35" s="220">
        <v>0</v>
      </c>
    </row>
    <row r="36" spans="1:17" s="185" customFormat="1" ht="51" customHeight="1">
      <c r="A36" s="219">
        <v>33</v>
      </c>
      <c r="B36" s="197" t="s">
        <v>162</v>
      </c>
      <c r="C36" s="197" t="s">
        <v>329</v>
      </c>
      <c r="D36" s="200">
        <v>0</v>
      </c>
      <c r="E36" s="200">
        <v>0</v>
      </c>
      <c r="F36" s="200">
        <v>0</v>
      </c>
      <c r="G36" s="200">
        <v>1529314</v>
      </c>
      <c r="H36" s="200">
        <v>1529314</v>
      </c>
      <c r="I36" s="197" t="s">
        <v>318</v>
      </c>
      <c r="J36" s="208">
        <v>0</v>
      </c>
      <c r="K36" s="208">
        <v>0</v>
      </c>
      <c r="L36" s="208">
        <v>0</v>
      </c>
      <c r="M36" s="200">
        <v>0</v>
      </c>
      <c r="N36" s="200">
        <v>0</v>
      </c>
      <c r="O36" s="200">
        <v>0</v>
      </c>
      <c r="P36" s="211">
        <v>0</v>
      </c>
      <c r="Q36" s="220">
        <v>0</v>
      </c>
    </row>
    <row r="37" spans="1:17" s="185" customFormat="1" ht="75.75" customHeight="1">
      <c r="A37" s="219">
        <v>34</v>
      </c>
      <c r="B37" s="197" t="s">
        <v>162</v>
      </c>
      <c r="C37" s="197" t="s">
        <v>333</v>
      </c>
      <c r="D37" s="200">
        <v>0</v>
      </c>
      <c r="E37" s="200">
        <v>0</v>
      </c>
      <c r="F37" s="200">
        <v>0</v>
      </c>
      <c r="G37" s="200">
        <v>4093971</v>
      </c>
      <c r="H37" s="199">
        <f t="shared" si="1"/>
        <v>4093971</v>
      </c>
      <c r="I37" s="197" t="s">
        <v>318</v>
      </c>
      <c r="J37" s="208">
        <v>0</v>
      </c>
      <c r="K37" s="208">
        <v>0</v>
      </c>
      <c r="L37" s="208">
        <v>0</v>
      </c>
      <c r="M37" s="200">
        <v>0</v>
      </c>
      <c r="N37" s="200">
        <v>0</v>
      </c>
      <c r="O37" s="200">
        <v>0</v>
      </c>
      <c r="P37" s="211">
        <v>0</v>
      </c>
      <c r="Q37" s="220">
        <v>0</v>
      </c>
    </row>
    <row r="38" spans="1:17" s="185" customFormat="1" ht="78.75">
      <c r="A38" s="219">
        <v>35</v>
      </c>
      <c r="B38" s="197" t="s">
        <v>162</v>
      </c>
      <c r="C38" s="197" t="s">
        <v>301</v>
      </c>
      <c r="D38" s="200">
        <v>0</v>
      </c>
      <c r="E38" s="200">
        <v>0</v>
      </c>
      <c r="F38" s="200">
        <v>0</v>
      </c>
      <c r="G38" s="200">
        <v>12400000</v>
      </c>
      <c r="H38" s="199">
        <f t="shared" si="1"/>
        <v>12400000</v>
      </c>
      <c r="I38" s="197" t="s">
        <v>318</v>
      </c>
      <c r="J38" s="208">
        <v>0</v>
      </c>
      <c r="K38" s="208">
        <v>0</v>
      </c>
      <c r="L38" s="208">
        <v>0</v>
      </c>
      <c r="M38" s="200">
        <v>0</v>
      </c>
      <c r="N38" s="200">
        <v>0</v>
      </c>
      <c r="O38" s="200">
        <v>0</v>
      </c>
      <c r="P38" s="211">
        <v>0</v>
      </c>
      <c r="Q38" s="220">
        <v>0</v>
      </c>
    </row>
    <row r="39" spans="1:17" s="185" customFormat="1" ht="72" customHeight="1">
      <c r="A39" s="219">
        <v>36</v>
      </c>
      <c r="B39" s="197" t="s">
        <v>162</v>
      </c>
      <c r="C39" s="197" t="s">
        <v>302</v>
      </c>
      <c r="D39" s="200">
        <v>0</v>
      </c>
      <c r="E39" s="200">
        <v>0</v>
      </c>
      <c r="F39" s="200">
        <v>0</v>
      </c>
      <c r="G39" s="200">
        <v>6450000</v>
      </c>
      <c r="H39" s="199">
        <f t="shared" si="1"/>
        <v>6450000</v>
      </c>
      <c r="I39" s="197" t="s">
        <v>318</v>
      </c>
      <c r="J39" s="208">
        <v>0</v>
      </c>
      <c r="K39" s="208">
        <v>0</v>
      </c>
      <c r="L39" s="208">
        <v>0</v>
      </c>
      <c r="M39" s="200">
        <v>0</v>
      </c>
      <c r="N39" s="200">
        <v>0</v>
      </c>
      <c r="O39" s="200">
        <v>0</v>
      </c>
      <c r="P39" s="211">
        <v>0</v>
      </c>
      <c r="Q39" s="220">
        <v>0</v>
      </c>
    </row>
    <row r="40" spans="1:17" s="185" customFormat="1" ht="78.75">
      <c r="A40" s="219">
        <v>37</v>
      </c>
      <c r="B40" s="197" t="s">
        <v>162</v>
      </c>
      <c r="C40" s="197" t="s">
        <v>179</v>
      </c>
      <c r="D40" s="200">
        <v>0</v>
      </c>
      <c r="E40" s="200">
        <v>0</v>
      </c>
      <c r="F40" s="200">
        <v>0</v>
      </c>
      <c r="G40" s="200">
        <v>10000000</v>
      </c>
      <c r="H40" s="199">
        <f t="shared" si="1"/>
        <v>10000000</v>
      </c>
      <c r="I40" s="197" t="s">
        <v>318</v>
      </c>
      <c r="J40" s="208">
        <v>0</v>
      </c>
      <c r="K40" s="208">
        <v>0</v>
      </c>
      <c r="L40" s="208">
        <v>0</v>
      </c>
      <c r="M40" s="200">
        <v>0</v>
      </c>
      <c r="N40" s="200">
        <v>0</v>
      </c>
      <c r="O40" s="200">
        <v>0</v>
      </c>
      <c r="P40" s="211">
        <v>0</v>
      </c>
      <c r="Q40" s="220">
        <v>0</v>
      </c>
    </row>
    <row r="41" spans="1:17" s="185" customFormat="1" ht="72" customHeight="1">
      <c r="A41" s="219">
        <v>38</v>
      </c>
      <c r="B41" s="197" t="s">
        <v>162</v>
      </c>
      <c r="C41" s="197" t="s">
        <v>323</v>
      </c>
      <c r="D41" s="200">
        <v>0</v>
      </c>
      <c r="E41" s="200">
        <v>0</v>
      </c>
      <c r="F41" s="200">
        <v>0</v>
      </c>
      <c r="G41" s="200">
        <v>3520000</v>
      </c>
      <c r="H41" s="199">
        <f t="shared" si="1"/>
        <v>3520000</v>
      </c>
      <c r="I41" s="197" t="s">
        <v>318</v>
      </c>
      <c r="J41" s="208">
        <v>0</v>
      </c>
      <c r="K41" s="208">
        <v>0</v>
      </c>
      <c r="L41" s="208">
        <v>0</v>
      </c>
      <c r="M41" s="200">
        <v>0</v>
      </c>
      <c r="N41" s="200">
        <v>0</v>
      </c>
      <c r="O41" s="200">
        <v>0</v>
      </c>
      <c r="P41" s="211">
        <v>0</v>
      </c>
      <c r="Q41" s="220">
        <v>0</v>
      </c>
    </row>
    <row r="42" spans="1:17" s="185" customFormat="1" ht="69.75" customHeight="1">
      <c r="A42" s="219">
        <v>39</v>
      </c>
      <c r="B42" s="197" t="s">
        <v>162</v>
      </c>
      <c r="C42" s="197" t="s">
        <v>326</v>
      </c>
      <c r="D42" s="200">
        <v>0</v>
      </c>
      <c r="E42" s="200">
        <v>0</v>
      </c>
      <c r="F42" s="200">
        <v>0</v>
      </c>
      <c r="G42" s="200">
        <v>9200000</v>
      </c>
      <c r="H42" s="199">
        <f t="shared" si="1"/>
        <v>9200000</v>
      </c>
      <c r="I42" s="197" t="s">
        <v>318</v>
      </c>
      <c r="J42" s="208">
        <v>0</v>
      </c>
      <c r="K42" s="208">
        <v>0</v>
      </c>
      <c r="L42" s="208">
        <v>0</v>
      </c>
      <c r="M42" s="200">
        <v>0</v>
      </c>
      <c r="N42" s="200">
        <v>0</v>
      </c>
      <c r="O42" s="200">
        <v>0</v>
      </c>
      <c r="P42" s="211">
        <v>0</v>
      </c>
      <c r="Q42" s="220">
        <v>0</v>
      </c>
    </row>
    <row r="43" spans="1:17" s="185" customFormat="1" ht="85.5" customHeight="1">
      <c r="A43" s="219">
        <v>40</v>
      </c>
      <c r="B43" s="197" t="s">
        <v>162</v>
      </c>
      <c r="C43" s="197" t="s">
        <v>344</v>
      </c>
      <c r="D43" s="200">
        <v>0</v>
      </c>
      <c r="E43" s="200">
        <v>0</v>
      </c>
      <c r="F43" s="200">
        <v>0</v>
      </c>
      <c r="G43" s="200">
        <v>4320000</v>
      </c>
      <c r="H43" s="199">
        <f t="shared" si="1"/>
        <v>4320000</v>
      </c>
      <c r="I43" s="197" t="s">
        <v>318</v>
      </c>
      <c r="J43" s="208">
        <v>0</v>
      </c>
      <c r="K43" s="208">
        <v>0</v>
      </c>
      <c r="L43" s="208">
        <v>0</v>
      </c>
      <c r="M43" s="200">
        <v>0</v>
      </c>
      <c r="N43" s="200">
        <v>0</v>
      </c>
      <c r="O43" s="200">
        <v>0</v>
      </c>
      <c r="P43" s="211">
        <v>0</v>
      </c>
      <c r="Q43" s="220">
        <v>0</v>
      </c>
    </row>
    <row r="44" spans="1:17" s="185" customFormat="1" ht="80.25" customHeight="1">
      <c r="A44" s="219">
        <v>41</v>
      </c>
      <c r="B44" s="197" t="s">
        <v>162</v>
      </c>
      <c r="C44" s="197" t="s">
        <v>324</v>
      </c>
      <c r="D44" s="200">
        <v>0</v>
      </c>
      <c r="E44" s="200">
        <v>0</v>
      </c>
      <c r="F44" s="200">
        <v>0</v>
      </c>
      <c r="G44" s="200">
        <v>3720000</v>
      </c>
      <c r="H44" s="199">
        <f t="shared" si="1"/>
        <v>3720000</v>
      </c>
      <c r="I44" s="197" t="s">
        <v>318</v>
      </c>
      <c r="J44" s="208">
        <v>0</v>
      </c>
      <c r="K44" s="208">
        <v>0</v>
      </c>
      <c r="L44" s="208">
        <v>0</v>
      </c>
      <c r="M44" s="200">
        <v>0</v>
      </c>
      <c r="N44" s="200">
        <v>0</v>
      </c>
      <c r="O44" s="200">
        <v>0</v>
      </c>
      <c r="P44" s="211">
        <v>0</v>
      </c>
      <c r="Q44" s="220">
        <v>0</v>
      </c>
    </row>
    <row r="45" spans="1:17" s="185" customFormat="1" ht="70.5" customHeight="1">
      <c r="A45" s="219">
        <v>42</v>
      </c>
      <c r="B45" s="197" t="s">
        <v>162</v>
      </c>
      <c r="C45" s="197" t="s">
        <v>325</v>
      </c>
      <c r="D45" s="200">
        <v>0</v>
      </c>
      <c r="E45" s="200">
        <v>0</v>
      </c>
      <c r="F45" s="200">
        <v>0</v>
      </c>
      <c r="G45" s="200">
        <v>19200000</v>
      </c>
      <c r="H45" s="199">
        <f t="shared" si="1"/>
        <v>19200000</v>
      </c>
      <c r="I45" s="197" t="s">
        <v>318</v>
      </c>
      <c r="J45" s="208">
        <v>0</v>
      </c>
      <c r="K45" s="208">
        <v>0</v>
      </c>
      <c r="L45" s="208">
        <v>0</v>
      </c>
      <c r="M45" s="200">
        <v>0</v>
      </c>
      <c r="N45" s="200">
        <v>0</v>
      </c>
      <c r="O45" s="200">
        <v>0</v>
      </c>
      <c r="P45" s="211">
        <v>0</v>
      </c>
      <c r="Q45" s="220">
        <v>0</v>
      </c>
    </row>
    <row r="46" spans="1:17" s="185" customFormat="1" ht="63.75" customHeight="1">
      <c r="A46" s="219">
        <v>43</v>
      </c>
      <c r="B46" s="197" t="s">
        <v>162</v>
      </c>
      <c r="C46" s="197" t="s">
        <v>327</v>
      </c>
      <c r="D46" s="200">
        <v>0</v>
      </c>
      <c r="E46" s="200">
        <v>0</v>
      </c>
      <c r="F46" s="200">
        <v>0</v>
      </c>
      <c r="G46" s="200">
        <v>17900000</v>
      </c>
      <c r="H46" s="199">
        <f t="shared" si="1"/>
        <v>17900000</v>
      </c>
      <c r="I46" s="197" t="s">
        <v>318</v>
      </c>
      <c r="J46" s="208">
        <v>0</v>
      </c>
      <c r="K46" s="208">
        <v>0</v>
      </c>
      <c r="L46" s="208">
        <v>0</v>
      </c>
      <c r="M46" s="200">
        <v>0</v>
      </c>
      <c r="N46" s="200">
        <v>0</v>
      </c>
      <c r="O46" s="200">
        <v>0</v>
      </c>
      <c r="P46" s="211">
        <v>0</v>
      </c>
      <c r="Q46" s="220">
        <v>0</v>
      </c>
    </row>
    <row r="47" spans="1:17" s="185" customFormat="1" ht="75.75" customHeight="1">
      <c r="A47" s="219">
        <v>44</v>
      </c>
      <c r="B47" s="197" t="s">
        <v>162</v>
      </c>
      <c r="C47" s="197" t="s">
        <v>270</v>
      </c>
      <c r="D47" s="200">
        <v>0</v>
      </c>
      <c r="E47" s="200">
        <v>0</v>
      </c>
      <c r="F47" s="200">
        <v>0</v>
      </c>
      <c r="G47" s="200">
        <v>9515600</v>
      </c>
      <c r="H47" s="199">
        <f t="shared" si="1"/>
        <v>9515600</v>
      </c>
      <c r="I47" s="197" t="s">
        <v>318</v>
      </c>
      <c r="J47" s="208">
        <v>0</v>
      </c>
      <c r="K47" s="208">
        <v>0</v>
      </c>
      <c r="L47" s="208">
        <v>0</v>
      </c>
      <c r="M47" s="200">
        <v>0</v>
      </c>
      <c r="N47" s="200">
        <v>0</v>
      </c>
      <c r="O47" s="200">
        <v>0</v>
      </c>
      <c r="P47" s="211">
        <v>0</v>
      </c>
      <c r="Q47" s="220">
        <v>0</v>
      </c>
    </row>
    <row r="48" spans="1:17" s="185" customFormat="1" ht="70.5" customHeight="1">
      <c r="A48" s="219">
        <v>45</v>
      </c>
      <c r="B48" s="197" t="s">
        <v>162</v>
      </c>
      <c r="C48" s="197" t="s">
        <v>345</v>
      </c>
      <c r="D48" s="200">
        <v>0</v>
      </c>
      <c r="E48" s="200">
        <v>0</v>
      </c>
      <c r="F48" s="200">
        <v>0</v>
      </c>
      <c r="G48" s="200">
        <v>1500000</v>
      </c>
      <c r="H48" s="199">
        <f t="shared" si="1"/>
        <v>1500000</v>
      </c>
      <c r="I48" s="197" t="s">
        <v>318</v>
      </c>
      <c r="J48" s="208">
        <v>0</v>
      </c>
      <c r="K48" s="208">
        <v>0</v>
      </c>
      <c r="L48" s="208">
        <v>0</v>
      </c>
      <c r="M48" s="200">
        <v>0</v>
      </c>
      <c r="N48" s="200">
        <v>0</v>
      </c>
      <c r="O48" s="200">
        <v>0</v>
      </c>
      <c r="P48" s="211">
        <v>0</v>
      </c>
      <c r="Q48" s="220">
        <v>0</v>
      </c>
    </row>
    <row r="49" spans="1:17" s="185" customFormat="1" ht="102" customHeight="1">
      <c r="A49" s="219">
        <v>46</v>
      </c>
      <c r="B49" s="197" t="s">
        <v>162</v>
      </c>
      <c r="C49" s="197" t="s">
        <v>290</v>
      </c>
      <c r="D49" s="200">
        <v>0</v>
      </c>
      <c r="E49" s="200">
        <v>0</v>
      </c>
      <c r="F49" s="200">
        <v>0</v>
      </c>
      <c r="G49" s="200">
        <v>1800000</v>
      </c>
      <c r="H49" s="200">
        <v>1800000</v>
      </c>
      <c r="I49" s="197" t="s">
        <v>318</v>
      </c>
      <c r="J49" s="208">
        <v>0</v>
      </c>
      <c r="K49" s="208">
        <v>0</v>
      </c>
      <c r="L49" s="208">
        <v>0</v>
      </c>
      <c r="M49" s="200">
        <v>0</v>
      </c>
      <c r="N49" s="200">
        <v>0</v>
      </c>
      <c r="O49" s="200">
        <v>0</v>
      </c>
      <c r="P49" s="211">
        <v>0</v>
      </c>
      <c r="Q49" s="220">
        <v>0</v>
      </c>
    </row>
    <row r="50" spans="1:17" s="185" customFormat="1" ht="63">
      <c r="A50" s="219">
        <v>47</v>
      </c>
      <c r="B50" s="197" t="s">
        <v>162</v>
      </c>
      <c r="C50" s="197" t="s">
        <v>289</v>
      </c>
      <c r="D50" s="200">
        <v>0</v>
      </c>
      <c r="E50" s="200">
        <v>0</v>
      </c>
      <c r="F50" s="200">
        <v>0</v>
      </c>
      <c r="G50" s="200">
        <v>5268859.2</v>
      </c>
      <c r="H50" s="199">
        <f t="shared" si="1"/>
        <v>5268859.2</v>
      </c>
      <c r="I50" s="197" t="s">
        <v>318</v>
      </c>
      <c r="J50" s="208">
        <v>0</v>
      </c>
      <c r="K50" s="208">
        <v>0</v>
      </c>
      <c r="L50" s="208">
        <v>0</v>
      </c>
      <c r="M50" s="200">
        <v>0</v>
      </c>
      <c r="N50" s="200">
        <v>0</v>
      </c>
      <c r="O50" s="200">
        <v>0</v>
      </c>
      <c r="P50" s="211">
        <v>0</v>
      </c>
      <c r="Q50" s="220">
        <v>0</v>
      </c>
    </row>
    <row r="51" spans="1:17" s="186" customFormat="1" ht="27.75" customHeight="1" thickBot="1">
      <c r="A51" s="221"/>
      <c r="B51" s="323" t="s">
        <v>187</v>
      </c>
      <c r="C51" s="323"/>
      <c r="D51" s="222">
        <v>0</v>
      </c>
      <c r="E51" s="222">
        <v>0</v>
      </c>
      <c r="F51" s="222">
        <v>0</v>
      </c>
      <c r="G51" s="257">
        <f>SUM(G4:G50)</f>
        <v>483975227.59999996</v>
      </c>
      <c r="H51" s="223">
        <f>SUM(H4:H50)</f>
        <v>483975227.59999996</v>
      </c>
      <c r="I51" s="224" t="s">
        <v>187</v>
      </c>
      <c r="J51" s="225">
        <v>0</v>
      </c>
      <c r="K51" s="225">
        <v>0</v>
      </c>
      <c r="L51" s="225">
        <v>0</v>
      </c>
      <c r="M51" s="222">
        <v>0</v>
      </c>
      <c r="N51" s="222">
        <v>0</v>
      </c>
      <c r="O51" s="222">
        <v>0</v>
      </c>
      <c r="P51" s="226">
        <v>0</v>
      </c>
      <c r="Q51" s="227">
        <v>0</v>
      </c>
    </row>
    <row r="52" spans="1:17" ht="16.5" thickTop="1">
      <c r="A52" s="191"/>
      <c r="B52" s="201"/>
      <c r="C52" s="202"/>
      <c r="D52" s="203"/>
      <c r="E52" s="204"/>
      <c r="F52" s="204"/>
      <c r="G52" s="258"/>
      <c r="H52" s="203"/>
      <c r="I52" s="202"/>
      <c r="J52" s="202"/>
      <c r="K52" s="202"/>
      <c r="L52" s="202"/>
      <c r="M52" s="204"/>
      <c r="N52" s="204"/>
      <c r="O52" s="204"/>
      <c r="P52" s="206"/>
      <c r="Q52" s="206"/>
    </row>
    <row r="53" spans="1:17" ht="15.75">
      <c r="A53" s="191"/>
      <c r="B53" s="201"/>
      <c r="C53" s="202"/>
      <c r="D53" s="203"/>
      <c r="E53" s="204"/>
      <c r="F53" s="204"/>
      <c r="G53" s="205"/>
      <c r="H53" s="203"/>
      <c r="I53" s="202"/>
      <c r="J53" s="202"/>
      <c r="K53" s="202"/>
      <c r="L53" s="202"/>
      <c r="M53" s="204"/>
      <c r="N53" s="204"/>
      <c r="O53" s="204"/>
      <c r="P53" s="206"/>
      <c r="Q53" s="206"/>
    </row>
    <row r="54" spans="1:17" ht="15.75">
      <c r="A54" s="191"/>
      <c r="B54" s="201"/>
      <c r="C54" s="202"/>
      <c r="D54" s="203"/>
      <c r="E54" s="204"/>
      <c r="F54" s="204"/>
      <c r="G54" s="205"/>
      <c r="H54" s="203"/>
      <c r="I54" s="202"/>
      <c r="J54" s="202"/>
      <c r="K54" s="202"/>
      <c r="L54" s="202"/>
      <c r="M54" s="204"/>
      <c r="N54" s="204"/>
      <c r="O54" s="204"/>
      <c r="P54" s="206"/>
      <c r="Q54" s="206"/>
    </row>
    <row r="55" spans="1:17" ht="15.75">
      <c r="A55" s="191"/>
      <c r="B55" s="201"/>
      <c r="C55" s="202"/>
      <c r="D55" s="203"/>
      <c r="E55" s="204"/>
      <c r="F55" s="204"/>
      <c r="G55" s="205"/>
      <c r="H55" s="203"/>
      <c r="I55" s="202"/>
      <c r="J55" s="202"/>
      <c r="K55" s="202"/>
      <c r="L55" s="202"/>
      <c r="M55" s="204"/>
      <c r="N55" s="204"/>
      <c r="O55" s="204"/>
      <c r="P55" s="206"/>
      <c r="Q55" s="206"/>
    </row>
    <row r="56" spans="1:17" ht="15.75">
      <c r="A56" s="191"/>
      <c r="B56" s="201"/>
      <c r="C56" s="202"/>
      <c r="D56" s="203"/>
      <c r="E56" s="204"/>
      <c r="F56" s="204"/>
      <c r="G56" s="205"/>
      <c r="H56" s="203"/>
      <c r="I56" s="202"/>
      <c r="J56" s="202"/>
      <c r="K56" s="202"/>
      <c r="L56" s="202"/>
      <c r="M56" s="204"/>
      <c r="N56" s="204"/>
      <c r="O56" s="204"/>
      <c r="P56" s="206"/>
      <c r="Q56" s="206"/>
    </row>
    <row r="57" spans="1:17" ht="15.75">
      <c r="A57" s="191"/>
      <c r="B57" s="201"/>
      <c r="C57" s="202"/>
      <c r="D57" s="203"/>
      <c r="E57" s="204"/>
      <c r="F57" s="204"/>
      <c r="G57" s="205"/>
      <c r="H57" s="203"/>
      <c r="I57" s="202"/>
      <c r="J57" s="202"/>
      <c r="K57" s="202"/>
      <c r="L57" s="202"/>
      <c r="M57" s="204"/>
      <c r="N57" s="204"/>
      <c r="O57" s="204"/>
      <c r="P57" s="206"/>
      <c r="Q57" s="206"/>
    </row>
    <row r="58" spans="1:17" ht="15.75">
      <c r="A58" s="324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</row>
    <row r="59" spans="1:17" ht="29.2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</row>
    <row r="60" spans="1:17" ht="29.25" customHeight="1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</row>
    <row r="61" spans="1:17" ht="29.25" customHeight="1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</row>
    <row r="62" spans="1:17" ht="29.25" customHeigh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</row>
    <row r="63" spans="1:17" ht="29.25" customHeight="1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</row>
    <row r="64" spans="1:17" ht="29.25" customHeight="1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</row>
    <row r="65" spans="1:17" ht="29.25" customHeight="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</row>
    <row r="66" spans="1:17" ht="29.25" customHeight="1">
      <c r="A66" s="316" t="s">
        <v>349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7"/>
    </row>
    <row r="67" spans="1:17" ht="15.75" customHeight="1">
      <c r="A67" s="196"/>
      <c r="B67" s="322" t="s">
        <v>8</v>
      </c>
      <c r="C67" s="322" t="s">
        <v>3</v>
      </c>
      <c r="D67" s="322" t="s">
        <v>9</v>
      </c>
      <c r="E67" s="322"/>
      <c r="F67" s="322"/>
      <c r="G67" s="322"/>
      <c r="H67" s="322"/>
      <c r="I67" s="322" t="s">
        <v>4</v>
      </c>
      <c r="J67" s="195"/>
      <c r="K67" s="195"/>
      <c r="L67" s="195"/>
      <c r="M67" s="322" t="s">
        <v>0</v>
      </c>
      <c r="N67" s="322"/>
      <c r="O67" s="322"/>
      <c r="P67" s="322"/>
      <c r="Q67" s="322"/>
    </row>
    <row r="68" spans="1:17" ht="110.25">
      <c r="A68" s="228" t="s">
        <v>1</v>
      </c>
      <c r="B68" s="322"/>
      <c r="C68" s="322"/>
      <c r="D68" s="207" t="s">
        <v>10</v>
      </c>
      <c r="E68" s="193" t="s">
        <v>11</v>
      </c>
      <c r="F68" s="193" t="s">
        <v>12</v>
      </c>
      <c r="G68" s="194" t="s">
        <v>315</v>
      </c>
      <c r="H68" s="193" t="s">
        <v>14</v>
      </c>
      <c r="I68" s="322"/>
      <c r="J68" s="195" t="s">
        <v>365</v>
      </c>
      <c r="K68" s="195" t="s">
        <v>366</v>
      </c>
      <c r="L68" s="193" t="s">
        <v>367</v>
      </c>
      <c r="M68" s="193" t="s">
        <v>10</v>
      </c>
      <c r="N68" s="193" t="s">
        <v>11</v>
      </c>
      <c r="O68" s="193" t="s">
        <v>12</v>
      </c>
      <c r="P68" s="193" t="s">
        <v>283</v>
      </c>
      <c r="Q68" s="193" t="s">
        <v>14</v>
      </c>
    </row>
    <row r="69" spans="1:17" ht="78.75">
      <c r="A69" s="219">
        <v>1</v>
      </c>
      <c r="B69" s="197" t="s">
        <v>347</v>
      </c>
      <c r="C69" s="197" t="s">
        <v>314</v>
      </c>
      <c r="D69" s="208">
        <v>0</v>
      </c>
      <c r="E69" s="213">
        <v>0</v>
      </c>
      <c r="F69" s="212">
        <v>0</v>
      </c>
      <c r="G69" s="209">
        <v>10000000</v>
      </c>
      <c r="H69" s="209">
        <v>10000000</v>
      </c>
      <c r="I69" s="197" t="s">
        <v>318</v>
      </c>
      <c r="J69" s="208">
        <v>0</v>
      </c>
      <c r="K69" s="208">
        <v>0</v>
      </c>
      <c r="L69" s="208">
        <v>0</v>
      </c>
      <c r="M69" s="208">
        <v>0</v>
      </c>
      <c r="N69" s="208">
        <v>0</v>
      </c>
      <c r="O69" s="208">
        <v>0</v>
      </c>
      <c r="P69" s="208">
        <v>0</v>
      </c>
      <c r="Q69" s="253">
        <v>0</v>
      </c>
    </row>
    <row r="70" spans="1:17" ht="78.75">
      <c r="A70" s="219">
        <v>2</v>
      </c>
      <c r="B70" s="197" t="s">
        <v>348</v>
      </c>
      <c r="C70" s="197" t="s">
        <v>316</v>
      </c>
      <c r="D70" s="208">
        <v>0</v>
      </c>
      <c r="E70" s="213">
        <v>0</v>
      </c>
      <c r="F70" s="212">
        <v>0</v>
      </c>
      <c r="G70" s="209">
        <v>10000000</v>
      </c>
      <c r="H70" s="209">
        <v>10000000</v>
      </c>
      <c r="I70" s="197" t="s">
        <v>318</v>
      </c>
      <c r="J70" s="208">
        <v>0</v>
      </c>
      <c r="K70" s="208">
        <v>0</v>
      </c>
      <c r="L70" s="208">
        <v>0</v>
      </c>
      <c r="M70" s="208">
        <v>0</v>
      </c>
      <c r="N70" s="208">
        <v>0</v>
      </c>
      <c r="O70" s="208">
        <v>0</v>
      </c>
      <c r="P70" s="208">
        <v>0</v>
      </c>
      <c r="Q70" s="253">
        <v>0</v>
      </c>
    </row>
    <row r="71" spans="1:17" ht="16.5" thickBot="1">
      <c r="A71" s="325" t="s">
        <v>368</v>
      </c>
      <c r="B71" s="326"/>
      <c r="C71" s="326"/>
      <c r="D71" s="326"/>
      <c r="E71" s="326"/>
      <c r="F71" s="326"/>
      <c r="G71" s="254">
        <f>SUM(G69:G70)</f>
        <v>20000000</v>
      </c>
      <c r="H71" s="254">
        <f>SUM(H69:H70)</f>
        <v>20000000</v>
      </c>
      <c r="I71" s="255"/>
      <c r="J71" s="225">
        <v>0</v>
      </c>
      <c r="K71" s="225">
        <v>0</v>
      </c>
      <c r="L71" s="225">
        <v>0</v>
      </c>
      <c r="M71" s="225">
        <v>0</v>
      </c>
      <c r="N71" s="225">
        <v>0</v>
      </c>
      <c r="O71" s="225">
        <v>0</v>
      </c>
      <c r="P71" s="225">
        <v>0</v>
      </c>
      <c r="Q71" s="256">
        <v>0</v>
      </c>
    </row>
    <row r="72" spans="1:17" ht="16.5" thickTop="1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</row>
    <row r="73" spans="1:17" ht="15.75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</row>
    <row r="74" spans="1:17" ht="15.75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</row>
    <row r="75" spans="1:17" ht="15.75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</row>
    <row r="76" spans="1:17" ht="15.75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</row>
    <row r="77" spans="1:17" ht="15.75">
      <c r="A77" s="327" t="s">
        <v>322</v>
      </c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</row>
    <row r="78" spans="1:17" s="189" customFormat="1" ht="15.75" customHeight="1">
      <c r="A78" s="241"/>
      <c r="B78" s="328" t="s">
        <v>8</v>
      </c>
      <c r="C78" s="328" t="s">
        <v>3</v>
      </c>
      <c r="D78" s="328" t="s">
        <v>9</v>
      </c>
      <c r="E78" s="328"/>
      <c r="F78" s="328"/>
      <c r="G78" s="328"/>
      <c r="H78" s="328"/>
      <c r="I78" s="328" t="s">
        <v>4</v>
      </c>
      <c r="J78" s="242"/>
      <c r="K78" s="242"/>
      <c r="L78" s="242"/>
      <c r="M78" s="328" t="s">
        <v>0</v>
      </c>
      <c r="N78" s="328"/>
      <c r="O78" s="328"/>
      <c r="P78" s="328"/>
      <c r="Q78" s="328"/>
    </row>
    <row r="79" spans="1:17" ht="174" customHeight="1" thickBot="1">
      <c r="A79" s="243" t="s">
        <v>1</v>
      </c>
      <c r="B79" s="329"/>
      <c r="C79" s="329"/>
      <c r="D79" s="244" t="s">
        <v>10</v>
      </c>
      <c r="E79" s="244" t="s">
        <v>11</v>
      </c>
      <c r="F79" s="244" t="s">
        <v>12</v>
      </c>
      <c r="G79" s="245" t="s">
        <v>16</v>
      </c>
      <c r="H79" s="244" t="s">
        <v>14</v>
      </c>
      <c r="I79" s="329"/>
      <c r="J79" s="230" t="s">
        <v>365</v>
      </c>
      <c r="K79" s="230" t="s">
        <v>366</v>
      </c>
      <c r="L79" s="231" t="s">
        <v>367</v>
      </c>
      <c r="M79" s="244" t="s">
        <v>10</v>
      </c>
      <c r="N79" s="244" t="s">
        <v>11</v>
      </c>
      <c r="O79" s="244" t="s">
        <v>12</v>
      </c>
      <c r="P79" s="244" t="s">
        <v>13</v>
      </c>
      <c r="Q79" s="244" t="s">
        <v>14</v>
      </c>
    </row>
    <row r="80" spans="1:17" ht="118.5" customHeight="1" thickBot="1" thickTop="1">
      <c r="A80" s="232">
        <v>1</v>
      </c>
      <c r="B80" s="233" t="s">
        <v>225</v>
      </c>
      <c r="C80" s="233" t="s">
        <v>284</v>
      </c>
      <c r="D80" s="246">
        <v>0</v>
      </c>
      <c r="E80" s="246">
        <v>0</v>
      </c>
      <c r="F80" s="246">
        <v>0</v>
      </c>
      <c r="G80" s="235">
        <v>2388828</v>
      </c>
      <c r="H80" s="235">
        <v>2388828</v>
      </c>
      <c r="I80" s="234" t="s">
        <v>285</v>
      </c>
      <c r="J80" s="234">
        <v>100</v>
      </c>
      <c r="K80" s="247">
        <f>P80</f>
        <v>1536796.6</v>
      </c>
      <c r="L80" s="236">
        <v>0.64</v>
      </c>
      <c r="M80" s="234"/>
      <c r="N80" s="234"/>
      <c r="O80" s="234"/>
      <c r="P80" s="247">
        <v>1536796.6</v>
      </c>
      <c r="Q80" s="248">
        <v>1536796.6</v>
      </c>
    </row>
    <row r="81" spans="1:17" s="189" customFormat="1" ht="96" thickBot="1" thickTop="1">
      <c r="A81" s="237">
        <v>2</v>
      </c>
      <c r="B81" s="229" t="s">
        <v>225</v>
      </c>
      <c r="C81" s="229" t="s">
        <v>229</v>
      </c>
      <c r="D81" s="246">
        <v>0</v>
      </c>
      <c r="E81" s="246">
        <v>0</v>
      </c>
      <c r="F81" s="246">
        <v>0</v>
      </c>
      <c r="G81" s="238">
        <v>6050152</v>
      </c>
      <c r="H81" s="238">
        <v>6050152</v>
      </c>
      <c r="I81" s="197" t="s">
        <v>286</v>
      </c>
      <c r="J81" s="234">
        <v>100</v>
      </c>
      <c r="K81" s="247">
        <f>P81</f>
        <v>6050100</v>
      </c>
      <c r="L81" s="239">
        <v>1</v>
      </c>
      <c r="M81" s="208">
        <v>0</v>
      </c>
      <c r="N81" s="208">
        <v>0</v>
      </c>
      <c r="O81" s="208">
        <v>0</v>
      </c>
      <c r="P81" s="238">
        <v>6050100</v>
      </c>
      <c r="Q81" s="240">
        <v>6050100</v>
      </c>
    </row>
    <row r="82" spans="1:17" s="189" customFormat="1" ht="39.75" customHeight="1" thickTop="1">
      <c r="A82" s="237">
        <v>3</v>
      </c>
      <c r="B82" s="229" t="s">
        <v>225</v>
      </c>
      <c r="C82" s="197" t="s">
        <v>350</v>
      </c>
      <c r="D82" s="260">
        <v>0</v>
      </c>
      <c r="E82" s="260">
        <v>0</v>
      </c>
      <c r="F82" s="260">
        <v>0</v>
      </c>
      <c r="G82" s="261">
        <v>620000</v>
      </c>
      <c r="H82" s="261">
        <v>620000</v>
      </c>
      <c r="I82" s="210" t="s">
        <v>355</v>
      </c>
      <c r="J82" s="262">
        <v>100</v>
      </c>
      <c r="K82" s="263">
        <f aca="true" t="shared" si="2" ref="K82:K94">P82</f>
        <v>582600</v>
      </c>
      <c r="L82" s="239">
        <v>0.95</v>
      </c>
      <c r="M82" s="208">
        <v>0</v>
      </c>
      <c r="N82" s="208">
        <v>0</v>
      </c>
      <c r="O82" s="208">
        <v>0</v>
      </c>
      <c r="P82" s="238">
        <v>582600</v>
      </c>
      <c r="Q82" s="240">
        <v>582600</v>
      </c>
    </row>
    <row r="83" spans="1:17" s="189" customFormat="1" ht="55.5" customHeight="1">
      <c r="A83" s="237">
        <v>4</v>
      </c>
      <c r="B83" s="229" t="s">
        <v>225</v>
      </c>
      <c r="C83" s="197" t="s">
        <v>351</v>
      </c>
      <c r="D83" s="212">
        <v>0</v>
      </c>
      <c r="E83" s="212">
        <v>0</v>
      </c>
      <c r="F83" s="212">
        <v>0</v>
      </c>
      <c r="G83" s="238">
        <v>720000</v>
      </c>
      <c r="H83" s="238">
        <v>720000</v>
      </c>
      <c r="I83" s="197" t="s">
        <v>355</v>
      </c>
      <c r="J83" s="197">
        <v>100</v>
      </c>
      <c r="K83" s="208">
        <f t="shared" si="2"/>
        <v>700000</v>
      </c>
      <c r="L83" s="239">
        <v>1</v>
      </c>
      <c r="M83" s="208">
        <v>0</v>
      </c>
      <c r="N83" s="208">
        <v>0</v>
      </c>
      <c r="O83" s="208">
        <v>0</v>
      </c>
      <c r="P83" s="238">
        <v>700000</v>
      </c>
      <c r="Q83" s="240">
        <v>700000</v>
      </c>
    </row>
    <row r="84" spans="1:17" s="189" customFormat="1" ht="40.5" customHeight="1">
      <c r="A84" s="237">
        <v>5</v>
      </c>
      <c r="B84" s="229" t="s">
        <v>225</v>
      </c>
      <c r="C84" s="197" t="s">
        <v>354</v>
      </c>
      <c r="D84" s="212">
        <v>0</v>
      </c>
      <c r="E84" s="212">
        <v>0</v>
      </c>
      <c r="F84" s="212">
        <v>0</v>
      </c>
      <c r="G84" s="238">
        <v>6500000</v>
      </c>
      <c r="H84" s="238">
        <v>6500000</v>
      </c>
      <c r="I84" s="197" t="s">
        <v>355</v>
      </c>
      <c r="J84" s="197">
        <v>100</v>
      </c>
      <c r="K84" s="208">
        <f t="shared" si="2"/>
        <v>6420000</v>
      </c>
      <c r="L84" s="239">
        <v>1</v>
      </c>
      <c r="M84" s="208">
        <v>0</v>
      </c>
      <c r="N84" s="208">
        <v>0</v>
      </c>
      <c r="O84" s="208">
        <v>0</v>
      </c>
      <c r="P84" s="238">
        <v>6420000</v>
      </c>
      <c r="Q84" s="240">
        <v>6420000</v>
      </c>
    </row>
    <row r="85" spans="1:17" s="189" customFormat="1" ht="44.25" customHeight="1">
      <c r="A85" s="237">
        <v>6</v>
      </c>
      <c r="B85" s="229" t="s">
        <v>225</v>
      </c>
      <c r="C85" s="197" t="s">
        <v>361</v>
      </c>
      <c r="D85" s="212">
        <v>0</v>
      </c>
      <c r="E85" s="212">
        <v>0</v>
      </c>
      <c r="F85" s="212">
        <v>0</v>
      </c>
      <c r="G85" s="238">
        <v>1364500</v>
      </c>
      <c r="H85" s="238">
        <v>1364500</v>
      </c>
      <c r="I85" s="197" t="s">
        <v>355</v>
      </c>
      <c r="J85" s="197">
        <v>100</v>
      </c>
      <c r="K85" s="208">
        <f t="shared" si="2"/>
        <v>1347300</v>
      </c>
      <c r="L85" s="239">
        <v>1</v>
      </c>
      <c r="M85" s="208">
        <v>0</v>
      </c>
      <c r="N85" s="208">
        <v>0</v>
      </c>
      <c r="O85" s="208">
        <v>0</v>
      </c>
      <c r="P85" s="238">
        <v>1347300</v>
      </c>
      <c r="Q85" s="240">
        <v>1347300</v>
      </c>
    </row>
    <row r="86" spans="1:17" s="189" customFormat="1" ht="52.5" customHeight="1">
      <c r="A86" s="237">
        <v>7</v>
      </c>
      <c r="B86" s="229" t="s">
        <v>225</v>
      </c>
      <c r="C86" s="197" t="s">
        <v>352</v>
      </c>
      <c r="D86" s="212">
        <v>0</v>
      </c>
      <c r="E86" s="212">
        <v>0</v>
      </c>
      <c r="F86" s="212">
        <v>0</v>
      </c>
      <c r="G86" s="238">
        <v>14952086</v>
      </c>
      <c r="H86" s="238">
        <v>14952086</v>
      </c>
      <c r="I86" s="197" t="s">
        <v>355</v>
      </c>
      <c r="J86" s="197">
        <v>100</v>
      </c>
      <c r="K86" s="208">
        <f t="shared" si="2"/>
        <v>14949553</v>
      </c>
      <c r="L86" s="239">
        <v>1</v>
      </c>
      <c r="M86" s="208">
        <v>0</v>
      </c>
      <c r="N86" s="208">
        <v>0</v>
      </c>
      <c r="O86" s="208">
        <v>0</v>
      </c>
      <c r="P86" s="238">
        <v>14949553</v>
      </c>
      <c r="Q86" s="240">
        <v>14949553</v>
      </c>
    </row>
    <row r="87" spans="1:17" s="189" customFormat="1" ht="47.25">
      <c r="A87" s="237">
        <v>8</v>
      </c>
      <c r="B87" s="229" t="s">
        <v>225</v>
      </c>
      <c r="C87" s="197" t="s">
        <v>353</v>
      </c>
      <c r="D87" s="212">
        <v>0</v>
      </c>
      <c r="E87" s="212">
        <v>0</v>
      </c>
      <c r="F87" s="212">
        <v>0</v>
      </c>
      <c r="G87" s="238">
        <v>200000</v>
      </c>
      <c r="H87" s="238">
        <v>200000</v>
      </c>
      <c r="I87" s="197" t="s">
        <v>355</v>
      </c>
      <c r="J87" s="197">
        <v>100</v>
      </c>
      <c r="K87" s="208">
        <f t="shared" si="2"/>
        <v>200000</v>
      </c>
      <c r="L87" s="239">
        <v>1</v>
      </c>
      <c r="M87" s="208">
        <v>0</v>
      </c>
      <c r="N87" s="208">
        <v>0</v>
      </c>
      <c r="O87" s="208">
        <v>0</v>
      </c>
      <c r="P87" s="238">
        <v>200000</v>
      </c>
      <c r="Q87" s="240">
        <v>200000</v>
      </c>
    </row>
    <row r="88" spans="1:17" s="189" customFormat="1" ht="47.25">
      <c r="A88" s="237">
        <v>9</v>
      </c>
      <c r="B88" s="229" t="s">
        <v>225</v>
      </c>
      <c r="C88" s="197" t="s">
        <v>356</v>
      </c>
      <c r="D88" s="212">
        <v>0</v>
      </c>
      <c r="E88" s="212">
        <v>0</v>
      </c>
      <c r="F88" s="212">
        <v>0</v>
      </c>
      <c r="G88" s="238">
        <v>1870000</v>
      </c>
      <c r="H88" s="238">
        <v>1870000</v>
      </c>
      <c r="I88" s="197" t="s">
        <v>355</v>
      </c>
      <c r="J88" s="197">
        <v>100</v>
      </c>
      <c r="K88" s="208">
        <f t="shared" si="2"/>
        <v>1870000</v>
      </c>
      <c r="L88" s="239">
        <v>1</v>
      </c>
      <c r="M88" s="208">
        <v>0</v>
      </c>
      <c r="N88" s="208">
        <v>0</v>
      </c>
      <c r="O88" s="208">
        <v>0</v>
      </c>
      <c r="P88" s="238">
        <v>1870000</v>
      </c>
      <c r="Q88" s="240">
        <v>1870000</v>
      </c>
    </row>
    <row r="89" spans="1:17" s="189" customFormat="1" ht="47.25">
      <c r="A89" s="237">
        <v>10</v>
      </c>
      <c r="B89" s="229" t="s">
        <v>225</v>
      </c>
      <c r="C89" s="197" t="s">
        <v>357</v>
      </c>
      <c r="D89" s="212">
        <v>0</v>
      </c>
      <c r="E89" s="212">
        <v>0</v>
      </c>
      <c r="F89" s="212">
        <v>0</v>
      </c>
      <c r="G89" s="238">
        <v>4290000</v>
      </c>
      <c r="H89" s="238">
        <v>4290000</v>
      </c>
      <c r="I89" s="197" t="s">
        <v>355</v>
      </c>
      <c r="J89" s="197">
        <v>100</v>
      </c>
      <c r="K89" s="208">
        <f t="shared" si="2"/>
        <v>4290000</v>
      </c>
      <c r="L89" s="239">
        <v>1</v>
      </c>
      <c r="M89" s="208">
        <v>0</v>
      </c>
      <c r="N89" s="208">
        <v>0</v>
      </c>
      <c r="O89" s="208">
        <v>0</v>
      </c>
      <c r="P89" s="238">
        <v>4290000</v>
      </c>
      <c r="Q89" s="240">
        <v>4290000</v>
      </c>
    </row>
    <row r="90" spans="1:17" s="189" customFormat="1" ht="47.25">
      <c r="A90" s="237">
        <v>11</v>
      </c>
      <c r="B90" s="229" t="s">
        <v>225</v>
      </c>
      <c r="C90" s="197" t="s">
        <v>358</v>
      </c>
      <c r="D90" s="212">
        <v>0</v>
      </c>
      <c r="E90" s="212">
        <v>0</v>
      </c>
      <c r="F90" s="212">
        <v>0</v>
      </c>
      <c r="G90" s="238">
        <v>820000</v>
      </c>
      <c r="H90" s="238">
        <v>820000</v>
      </c>
      <c r="I90" s="197" t="s">
        <v>355</v>
      </c>
      <c r="J90" s="197">
        <v>100</v>
      </c>
      <c r="K90" s="208">
        <f t="shared" si="2"/>
        <v>800000</v>
      </c>
      <c r="L90" s="239">
        <v>1</v>
      </c>
      <c r="M90" s="208">
        <v>0</v>
      </c>
      <c r="N90" s="208">
        <v>0</v>
      </c>
      <c r="O90" s="208">
        <v>0</v>
      </c>
      <c r="P90" s="238">
        <v>800000</v>
      </c>
      <c r="Q90" s="240">
        <v>800000</v>
      </c>
    </row>
    <row r="91" spans="1:17" s="189" customFormat="1" ht="47.25">
      <c r="A91" s="237">
        <v>12</v>
      </c>
      <c r="B91" s="229" t="s">
        <v>225</v>
      </c>
      <c r="C91" s="197" t="s">
        <v>359</v>
      </c>
      <c r="D91" s="212">
        <v>0</v>
      </c>
      <c r="E91" s="212">
        <v>0</v>
      </c>
      <c r="F91" s="212">
        <v>0</v>
      </c>
      <c r="G91" s="212">
        <v>1187000.4</v>
      </c>
      <c r="H91" s="212">
        <v>1187000</v>
      </c>
      <c r="I91" s="197" t="s">
        <v>355</v>
      </c>
      <c r="J91" s="197">
        <v>100</v>
      </c>
      <c r="K91" s="208">
        <f t="shared" si="2"/>
        <v>1187000</v>
      </c>
      <c r="L91" s="239">
        <v>1</v>
      </c>
      <c r="M91" s="208">
        <v>0</v>
      </c>
      <c r="N91" s="208">
        <v>0</v>
      </c>
      <c r="O91" s="208">
        <v>0</v>
      </c>
      <c r="P91" s="238">
        <v>1187000</v>
      </c>
      <c r="Q91" s="240">
        <v>1187000</v>
      </c>
    </row>
    <row r="92" spans="1:17" s="189" customFormat="1" ht="47.25">
      <c r="A92" s="237">
        <v>13</v>
      </c>
      <c r="B92" s="229" t="s">
        <v>225</v>
      </c>
      <c r="C92" s="197" t="s">
        <v>360</v>
      </c>
      <c r="D92" s="212">
        <v>0</v>
      </c>
      <c r="E92" s="212">
        <v>0</v>
      </c>
      <c r="F92" s="212">
        <v>0</v>
      </c>
      <c r="G92" s="238">
        <v>3078453</v>
      </c>
      <c r="H92" s="238">
        <v>3078453</v>
      </c>
      <c r="I92" s="197" t="s">
        <v>355</v>
      </c>
      <c r="J92" s="197">
        <v>100</v>
      </c>
      <c r="K92" s="208">
        <f t="shared" si="2"/>
        <v>3072500</v>
      </c>
      <c r="L92" s="239">
        <v>0.99</v>
      </c>
      <c r="M92" s="208">
        <v>0</v>
      </c>
      <c r="N92" s="208">
        <v>0</v>
      </c>
      <c r="O92" s="208">
        <v>0</v>
      </c>
      <c r="P92" s="238">
        <v>3072500</v>
      </c>
      <c r="Q92" s="240">
        <v>3072500</v>
      </c>
    </row>
    <row r="93" spans="1:17" s="189" customFormat="1" ht="36.75" customHeight="1">
      <c r="A93" s="237">
        <v>14</v>
      </c>
      <c r="B93" s="229" t="s">
        <v>225</v>
      </c>
      <c r="C93" s="197" t="s">
        <v>362</v>
      </c>
      <c r="D93" s="212">
        <v>0</v>
      </c>
      <c r="E93" s="212">
        <v>0</v>
      </c>
      <c r="F93" s="212">
        <v>0</v>
      </c>
      <c r="G93" s="238">
        <v>920000</v>
      </c>
      <c r="H93" s="238">
        <v>920000</v>
      </c>
      <c r="I93" s="238" t="s">
        <v>355</v>
      </c>
      <c r="J93" s="197">
        <v>100</v>
      </c>
      <c r="K93" s="208">
        <f t="shared" si="2"/>
        <v>920000</v>
      </c>
      <c r="L93" s="239">
        <v>1</v>
      </c>
      <c r="M93" s="208">
        <v>0</v>
      </c>
      <c r="N93" s="208">
        <v>0</v>
      </c>
      <c r="O93" s="208">
        <v>0</v>
      </c>
      <c r="P93" s="238">
        <v>920000</v>
      </c>
      <c r="Q93" s="240">
        <v>920000</v>
      </c>
    </row>
    <row r="94" spans="1:17" s="189" customFormat="1" ht="36" customHeight="1">
      <c r="A94" s="237">
        <v>15</v>
      </c>
      <c r="B94" s="229" t="s">
        <v>225</v>
      </c>
      <c r="C94" s="197" t="s">
        <v>363</v>
      </c>
      <c r="D94" s="212">
        <v>0</v>
      </c>
      <c r="E94" s="212">
        <v>0</v>
      </c>
      <c r="F94" s="212">
        <v>0</v>
      </c>
      <c r="G94" s="238">
        <v>1200000</v>
      </c>
      <c r="H94" s="238">
        <v>1200000</v>
      </c>
      <c r="I94" s="238" t="s">
        <v>355</v>
      </c>
      <c r="J94" s="197">
        <v>100</v>
      </c>
      <c r="K94" s="208">
        <f t="shared" si="2"/>
        <v>1120000</v>
      </c>
      <c r="L94" s="239">
        <v>0.93</v>
      </c>
      <c r="M94" s="208">
        <v>0</v>
      </c>
      <c r="N94" s="208">
        <v>0</v>
      </c>
      <c r="O94" s="208">
        <v>0</v>
      </c>
      <c r="P94" s="238">
        <v>1120000</v>
      </c>
      <c r="Q94" s="240">
        <v>1120000</v>
      </c>
    </row>
    <row r="95" spans="1:17" s="189" customFormat="1" ht="24" customHeight="1" thickBot="1">
      <c r="A95" s="318" t="s">
        <v>364</v>
      </c>
      <c r="B95" s="319"/>
      <c r="C95" s="319"/>
      <c r="D95" s="259">
        <v>0</v>
      </c>
      <c r="E95" s="259">
        <v>0</v>
      </c>
      <c r="F95" s="259">
        <v>0</v>
      </c>
      <c r="G95" s="249">
        <f>SUM(G80:G94)</f>
        <v>46161019.4</v>
      </c>
      <c r="H95" s="249">
        <f>SUM(H80:H94)</f>
        <v>46161019</v>
      </c>
      <c r="I95" s="249"/>
      <c r="J95" s="249"/>
      <c r="K95" s="249">
        <f>SUM(K80:K94)</f>
        <v>45045849.6</v>
      </c>
      <c r="L95" s="250"/>
      <c r="M95" s="225">
        <v>0</v>
      </c>
      <c r="N95" s="225">
        <v>0</v>
      </c>
      <c r="O95" s="225">
        <v>0</v>
      </c>
      <c r="P95" s="251">
        <f>SUM(P80:P94)</f>
        <v>45045849.6</v>
      </c>
      <c r="Q95" s="252">
        <f>SUM(Q80:Q94)</f>
        <v>45045849.6</v>
      </c>
    </row>
    <row r="96" spans="7:8" ht="13.5" thickTop="1">
      <c r="G96" s="187"/>
      <c r="H96" s="187"/>
    </row>
    <row r="97" spans="7:12" ht="30">
      <c r="G97" s="187"/>
      <c r="H97" s="187"/>
      <c r="I97" s="190"/>
      <c r="J97" s="190"/>
      <c r="K97" s="190"/>
      <c r="L97" s="190"/>
    </row>
    <row r="98" spans="7:8" ht="12.75">
      <c r="G98" s="188"/>
      <c r="H98" s="187"/>
    </row>
    <row r="99" spans="7:8" ht="12.75">
      <c r="G99" s="187"/>
      <c r="H99" s="187"/>
    </row>
    <row r="100" spans="7:8" ht="12.75">
      <c r="G100" s="187"/>
      <c r="H100" s="187"/>
    </row>
  </sheetData>
  <sheetProtection/>
  <mergeCells count="22">
    <mergeCell ref="A77:Q77"/>
    <mergeCell ref="B78:B79"/>
    <mergeCell ref="C78:C79"/>
    <mergeCell ref="D78:H78"/>
    <mergeCell ref="I78:I79"/>
    <mergeCell ref="M78:Q78"/>
    <mergeCell ref="B67:B68"/>
    <mergeCell ref="C67:C68"/>
    <mergeCell ref="D67:H67"/>
    <mergeCell ref="I67:I68"/>
    <mergeCell ref="M67:Q67"/>
    <mergeCell ref="A71:F71"/>
    <mergeCell ref="M2:Q2"/>
    <mergeCell ref="A66:Q66"/>
    <mergeCell ref="A95:C95"/>
    <mergeCell ref="B1:Q1"/>
    <mergeCell ref="B2:B3"/>
    <mergeCell ref="C2:C3"/>
    <mergeCell ref="D2:H2"/>
    <mergeCell ref="I2:I3"/>
    <mergeCell ref="B51:C51"/>
    <mergeCell ref="A58:Q58"/>
  </mergeCells>
  <printOptions/>
  <pageMargins left="0.7" right="0.7" top="0.75" bottom="0.75" header="0.3" footer="0.3"/>
  <pageSetup firstPageNumber="14" useFirstPageNumber="1" horizontalDpi="600" verticalDpi="600" orientation="landscape" scale="8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81" zoomScaleNormal="81" zoomScalePageLayoutView="0" workbookViewId="0" topLeftCell="A31">
      <selection activeCell="A17" sqref="A17:Q37"/>
    </sheetView>
  </sheetViews>
  <sheetFormatPr defaultColWidth="9.140625" defaultRowHeight="12.75"/>
  <cols>
    <col min="7" max="7" width="15.00390625" style="0" customWidth="1"/>
    <col min="8" max="8" width="15.421875" style="0" customWidth="1"/>
    <col min="11" max="11" width="12.421875" style="0" customWidth="1"/>
    <col min="16" max="16" width="13.140625" style="0" customWidth="1"/>
    <col min="17" max="17" width="13.00390625" style="0" customWidth="1"/>
  </cols>
  <sheetData>
    <row r="1" spans="1:17" ht="16.5" thickTop="1">
      <c r="A1" s="191"/>
      <c r="B1" s="201"/>
      <c r="C1" s="202"/>
      <c r="D1" s="203"/>
      <c r="E1" s="204"/>
      <c r="F1" s="204"/>
      <c r="G1" s="258"/>
      <c r="H1" s="203"/>
      <c r="I1" s="202"/>
      <c r="J1" s="202"/>
      <c r="K1" s="202"/>
      <c r="L1" s="202"/>
      <c r="M1" s="204"/>
      <c r="N1" s="204"/>
      <c r="O1" s="204"/>
      <c r="P1" s="206"/>
      <c r="Q1" s="206"/>
    </row>
    <row r="2" spans="1:17" ht="15.7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15.75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7"/>
    </row>
    <row r="4" spans="1:17" ht="15.7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</row>
    <row r="5" spans="1:17" ht="15.75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7"/>
    </row>
    <row r="6" spans="1:17" ht="15.7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</row>
    <row r="7" spans="1:17" ht="15.75">
      <c r="A7" s="316" t="s">
        <v>349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7"/>
    </row>
    <row r="8" spans="1:17" ht="15.75">
      <c r="A8" s="196"/>
      <c r="B8" s="322" t="s">
        <v>8</v>
      </c>
      <c r="C8" s="322" t="s">
        <v>3</v>
      </c>
      <c r="D8" s="322" t="s">
        <v>9</v>
      </c>
      <c r="E8" s="322"/>
      <c r="F8" s="322"/>
      <c r="G8" s="322"/>
      <c r="H8" s="322"/>
      <c r="I8" s="322" t="s">
        <v>4</v>
      </c>
      <c r="J8" s="267"/>
      <c r="K8" s="267"/>
      <c r="L8" s="267"/>
      <c r="M8" s="322" t="s">
        <v>0</v>
      </c>
      <c r="N8" s="322"/>
      <c r="O8" s="322"/>
      <c r="P8" s="322"/>
      <c r="Q8" s="322"/>
    </row>
    <row r="9" spans="1:17" ht="94.5">
      <c r="A9" s="228" t="s">
        <v>1</v>
      </c>
      <c r="B9" s="322"/>
      <c r="C9" s="322"/>
      <c r="D9" s="207" t="s">
        <v>10</v>
      </c>
      <c r="E9" s="193" t="s">
        <v>11</v>
      </c>
      <c r="F9" s="193" t="s">
        <v>12</v>
      </c>
      <c r="G9" s="194" t="s">
        <v>315</v>
      </c>
      <c r="H9" s="193" t="s">
        <v>14</v>
      </c>
      <c r="I9" s="322"/>
      <c r="J9" s="267" t="s">
        <v>365</v>
      </c>
      <c r="K9" s="267" t="s">
        <v>366</v>
      </c>
      <c r="L9" s="193" t="s">
        <v>367</v>
      </c>
      <c r="M9" s="193" t="s">
        <v>10</v>
      </c>
      <c r="N9" s="193" t="s">
        <v>11</v>
      </c>
      <c r="O9" s="193" t="s">
        <v>12</v>
      </c>
      <c r="P9" s="193" t="s">
        <v>283</v>
      </c>
      <c r="Q9" s="193" t="s">
        <v>14</v>
      </c>
    </row>
    <row r="10" spans="1:17" ht="173.25">
      <c r="A10" s="219">
        <v>1</v>
      </c>
      <c r="B10" s="197" t="s">
        <v>347</v>
      </c>
      <c r="C10" s="197" t="s">
        <v>314</v>
      </c>
      <c r="D10" s="208">
        <v>0</v>
      </c>
      <c r="E10" s="213">
        <v>0</v>
      </c>
      <c r="F10" s="212">
        <v>0</v>
      </c>
      <c r="G10" s="209">
        <v>10000000</v>
      </c>
      <c r="H10" s="209">
        <v>10000000</v>
      </c>
      <c r="I10" s="197" t="s">
        <v>318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253">
        <v>0</v>
      </c>
    </row>
    <row r="11" spans="1:17" ht="173.25">
      <c r="A11" s="219">
        <v>2</v>
      </c>
      <c r="B11" s="197" t="s">
        <v>348</v>
      </c>
      <c r="C11" s="197" t="s">
        <v>316</v>
      </c>
      <c r="D11" s="208">
        <v>0</v>
      </c>
      <c r="E11" s="213">
        <v>0</v>
      </c>
      <c r="F11" s="212">
        <v>0</v>
      </c>
      <c r="G11" s="209">
        <v>10000000</v>
      </c>
      <c r="H11" s="209">
        <v>10000000</v>
      </c>
      <c r="I11" s="197" t="s">
        <v>318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53">
        <v>0</v>
      </c>
    </row>
    <row r="12" spans="1:17" ht="16.5" thickBot="1">
      <c r="A12" s="325" t="s">
        <v>368</v>
      </c>
      <c r="B12" s="326"/>
      <c r="C12" s="326"/>
      <c r="D12" s="326"/>
      <c r="E12" s="326"/>
      <c r="F12" s="326"/>
      <c r="G12" s="254">
        <f>SUM(G10:G11)</f>
        <v>20000000</v>
      </c>
      <c r="H12" s="254">
        <f>SUM(H10:H11)</f>
        <v>20000000</v>
      </c>
      <c r="I12" s="255"/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56">
        <v>0</v>
      </c>
    </row>
    <row r="13" spans="1:17" ht="16.5" thickTop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</row>
    <row r="14" spans="1:17" ht="15.7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</row>
    <row r="15" spans="1:17" ht="15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</row>
    <row r="16" spans="1:17" ht="15.7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</row>
    <row r="17" spans="1:17" ht="15.75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</row>
    <row r="18" spans="1:17" ht="15.75">
      <c r="A18" s="327" t="s">
        <v>322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</row>
    <row r="19" spans="1:17" ht="15.75">
      <c r="A19" s="241"/>
      <c r="B19" s="328" t="s">
        <v>8</v>
      </c>
      <c r="C19" s="328" t="s">
        <v>3</v>
      </c>
      <c r="D19" s="328" t="s">
        <v>9</v>
      </c>
      <c r="E19" s="328"/>
      <c r="F19" s="328"/>
      <c r="G19" s="328"/>
      <c r="H19" s="328"/>
      <c r="I19" s="328" t="s">
        <v>4</v>
      </c>
      <c r="J19" s="265"/>
      <c r="K19" s="265"/>
      <c r="L19" s="265"/>
      <c r="M19" s="328" t="s">
        <v>0</v>
      </c>
      <c r="N19" s="328"/>
      <c r="O19" s="328"/>
      <c r="P19" s="328"/>
      <c r="Q19" s="328"/>
    </row>
    <row r="20" spans="1:17" ht="79.5" thickBot="1">
      <c r="A20" s="243" t="s">
        <v>1</v>
      </c>
      <c r="B20" s="329"/>
      <c r="C20" s="329"/>
      <c r="D20" s="244" t="s">
        <v>10</v>
      </c>
      <c r="E20" s="244" t="s">
        <v>11</v>
      </c>
      <c r="F20" s="244" t="s">
        <v>12</v>
      </c>
      <c r="G20" s="266" t="s">
        <v>16</v>
      </c>
      <c r="H20" s="244" t="s">
        <v>14</v>
      </c>
      <c r="I20" s="329"/>
      <c r="J20" s="230" t="s">
        <v>365</v>
      </c>
      <c r="K20" s="230" t="s">
        <v>366</v>
      </c>
      <c r="L20" s="231" t="s">
        <v>367</v>
      </c>
      <c r="M20" s="244" t="s">
        <v>10</v>
      </c>
      <c r="N20" s="244" t="s">
        <v>11</v>
      </c>
      <c r="O20" s="244" t="s">
        <v>12</v>
      </c>
      <c r="P20" s="244" t="s">
        <v>13</v>
      </c>
      <c r="Q20" s="244" t="s">
        <v>14</v>
      </c>
    </row>
    <row r="21" spans="1:17" ht="222" thickBot="1" thickTop="1">
      <c r="A21" s="232">
        <v>1</v>
      </c>
      <c r="B21" s="233" t="s">
        <v>225</v>
      </c>
      <c r="C21" s="233" t="s">
        <v>284</v>
      </c>
      <c r="D21" s="246">
        <v>0</v>
      </c>
      <c r="E21" s="246">
        <v>0</v>
      </c>
      <c r="F21" s="246">
        <v>0</v>
      </c>
      <c r="G21" s="235">
        <v>2388828</v>
      </c>
      <c r="H21" s="235">
        <v>2388828</v>
      </c>
      <c r="I21" s="234" t="s">
        <v>285</v>
      </c>
      <c r="J21" s="234">
        <v>100</v>
      </c>
      <c r="K21" s="247">
        <f>P21</f>
        <v>1536796.6</v>
      </c>
      <c r="L21" s="236">
        <v>0.64</v>
      </c>
      <c r="M21" s="234"/>
      <c r="N21" s="234"/>
      <c r="O21" s="234"/>
      <c r="P21" s="247">
        <v>1536796.6</v>
      </c>
      <c r="Q21" s="248">
        <v>1536796.6</v>
      </c>
    </row>
    <row r="22" spans="1:17" ht="269.25" thickBot="1" thickTop="1">
      <c r="A22" s="237">
        <v>2</v>
      </c>
      <c r="B22" s="229" t="s">
        <v>225</v>
      </c>
      <c r="C22" s="229" t="s">
        <v>229</v>
      </c>
      <c r="D22" s="246">
        <v>0</v>
      </c>
      <c r="E22" s="246">
        <v>0</v>
      </c>
      <c r="F22" s="246">
        <v>0</v>
      </c>
      <c r="G22" s="238">
        <v>6050152</v>
      </c>
      <c r="H22" s="238">
        <v>6050152</v>
      </c>
      <c r="I22" s="197" t="s">
        <v>286</v>
      </c>
      <c r="J22" s="234">
        <v>100</v>
      </c>
      <c r="K22" s="247">
        <f>P22</f>
        <v>6050100</v>
      </c>
      <c r="L22" s="239">
        <v>1</v>
      </c>
      <c r="M22" s="208">
        <v>0</v>
      </c>
      <c r="N22" s="208">
        <v>0</v>
      </c>
      <c r="O22" s="208">
        <v>0</v>
      </c>
      <c r="P22" s="238">
        <v>6050100</v>
      </c>
      <c r="Q22" s="240">
        <v>6050100</v>
      </c>
    </row>
    <row r="23" spans="1:17" ht="79.5" thickTop="1">
      <c r="A23" s="237">
        <v>3</v>
      </c>
      <c r="B23" s="229" t="s">
        <v>225</v>
      </c>
      <c r="C23" s="197" t="s">
        <v>350</v>
      </c>
      <c r="D23" s="260">
        <v>0</v>
      </c>
      <c r="E23" s="260">
        <v>0</v>
      </c>
      <c r="F23" s="260">
        <v>0</v>
      </c>
      <c r="G23" s="261">
        <v>620000</v>
      </c>
      <c r="H23" s="261">
        <v>620000</v>
      </c>
      <c r="I23" s="210" t="s">
        <v>355</v>
      </c>
      <c r="J23" s="262">
        <v>100</v>
      </c>
      <c r="K23" s="263">
        <f aca="true" t="shared" si="0" ref="K23:K35">P23</f>
        <v>582600</v>
      </c>
      <c r="L23" s="239">
        <v>0.95</v>
      </c>
      <c r="M23" s="208">
        <v>0</v>
      </c>
      <c r="N23" s="208">
        <v>0</v>
      </c>
      <c r="O23" s="208">
        <v>0</v>
      </c>
      <c r="P23" s="238">
        <v>582600</v>
      </c>
      <c r="Q23" s="240">
        <v>582600</v>
      </c>
    </row>
    <row r="24" spans="1:17" ht="78.75">
      <c r="A24" s="237">
        <v>4</v>
      </c>
      <c r="B24" s="229" t="s">
        <v>225</v>
      </c>
      <c r="C24" s="197" t="s">
        <v>351</v>
      </c>
      <c r="D24" s="212">
        <v>0</v>
      </c>
      <c r="E24" s="212">
        <v>0</v>
      </c>
      <c r="F24" s="212">
        <v>0</v>
      </c>
      <c r="G24" s="238">
        <v>720000</v>
      </c>
      <c r="H24" s="238">
        <v>720000</v>
      </c>
      <c r="I24" s="197" t="s">
        <v>355</v>
      </c>
      <c r="J24" s="197">
        <v>100</v>
      </c>
      <c r="K24" s="208">
        <f t="shared" si="0"/>
        <v>700000</v>
      </c>
      <c r="L24" s="239">
        <v>1</v>
      </c>
      <c r="M24" s="208">
        <v>0</v>
      </c>
      <c r="N24" s="208">
        <v>0</v>
      </c>
      <c r="O24" s="208">
        <v>0</v>
      </c>
      <c r="P24" s="238">
        <v>700000</v>
      </c>
      <c r="Q24" s="240">
        <v>700000</v>
      </c>
    </row>
    <row r="25" spans="1:17" ht="78.75">
      <c r="A25" s="237">
        <v>5</v>
      </c>
      <c r="B25" s="229" t="s">
        <v>225</v>
      </c>
      <c r="C25" s="197" t="s">
        <v>354</v>
      </c>
      <c r="D25" s="212">
        <v>0</v>
      </c>
      <c r="E25" s="212">
        <v>0</v>
      </c>
      <c r="F25" s="212">
        <v>0</v>
      </c>
      <c r="G25" s="238">
        <v>6500000</v>
      </c>
      <c r="H25" s="238">
        <v>6500000</v>
      </c>
      <c r="I25" s="197" t="s">
        <v>355</v>
      </c>
      <c r="J25" s="197">
        <v>100</v>
      </c>
      <c r="K25" s="208">
        <f t="shared" si="0"/>
        <v>6420000</v>
      </c>
      <c r="L25" s="239">
        <v>1</v>
      </c>
      <c r="M25" s="208">
        <v>0</v>
      </c>
      <c r="N25" s="208">
        <v>0</v>
      </c>
      <c r="O25" s="208">
        <v>0</v>
      </c>
      <c r="P25" s="238">
        <v>6420000</v>
      </c>
      <c r="Q25" s="240">
        <v>6420000</v>
      </c>
    </row>
    <row r="26" spans="1:17" ht="78.75">
      <c r="A26" s="237">
        <v>6</v>
      </c>
      <c r="B26" s="229" t="s">
        <v>225</v>
      </c>
      <c r="C26" s="197" t="s">
        <v>361</v>
      </c>
      <c r="D26" s="212">
        <v>0</v>
      </c>
      <c r="E26" s="212">
        <v>0</v>
      </c>
      <c r="F26" s="212">
        <v>0</v>
      </c>
      <c r="G26" s="238">
        <v>1364500</v>
      </c>
      <c r="H26" s="238">
        <v>1364500</v>
      </c>
      <c r="I26" s="197" t="s">
        <v>355</v>
      </c>
      <c r="J26" s="197">
        <v>100</v>
      </c>
      <c r="K26" s="208">
        <f t="shared" si="0"/>
        <v>1347300</v>
      </c>
      <c r="L26" s="239">
        <v>1</v>
      </c>
      <c r="M26" s="208">
        <v>0</v>
      </c>
      <c r="N26" s="208">
        <v>0</v>
      </c>
      <c r="O26" s="208">
        <v>0</v>
      </c>
      <c r="P26" s="238">
        <v>1347300</v>
      </c>
      <c r="Q26" s="240">
        <v>1347300</v>
      </c>
    </row>
    <row r="27" spans="1:17" ht="141.75">
      <c r="A27" s="237">
        <v>7</v>
      </c>
      <c r="B27" s="229" t="s">
        <v>225</v>
      </c>
      <c r="C27" s="197" t="s">
        <v>352</v>
      </c>
      <c r="D27" s="212">
        <v>0</v>
      </c>
      <c r="E27" s="212">
        <v>0</v>
      </c>
      <c r="F27" s="212">
        <v>0</v>
      </c>
      <c r="G27" s="238">
        <v>14952086</v>
      </c>
      <c r="H27" s="238">
        <v>14952086</v>
      </c>
      <c r="I27" s="197" t="s">
        <v>355</v>
      </c>
      <c r="J27" s="197">
        <v>100</v>
      </c>
      <c r="K27" s="208">
        <f t="shared" si="0"/>
        <v>14949553</v>
      </c>
      <c r="L27" s="239">
        <v>1</v>
      </c>
      <c r="M27" s="208">
        <v>0</v>
      </c>
      <c r="N27" s="208">
        <v>0</v>
      </c>
      <c r="O27" s="208">
        <v>0</v>
      </c>
      <c r="P27" s="238">
        <v>14949553</v>
      </c>
      <c r="Q27" s="240">
        <v>14949553</v>
      </c>
    </row>
    <row r="28" spans="1:17" ht="141.75">
      <c r="A28" s="237">
        <v>8</v>
      </c>
      <c r="B28" s="229" t="s">
        <v>225</v>
      </c>
      <c r="C28" s="197" t="s">
        <v>353</v>
      </c>
      <c r="D28" s="212">
        <v>0</v>
      </c>
      <c r="E28" s="212">
        <v>0</v>
      </c>
      <c r="F28" s="212">
        <v>0</v>
      </c>
      <c r="G28" s="238">
        <v>200000</v>
      </c>
      <c r="H28" s="238">
        <v>200000</v>
      </c>
      <c r="I28" s="197" t="s">
        <v>355</v>
      </c>
      <c r="J28" s="197">
        <v>100</v>
      </c>
      <c r="K28" s="208">
        <f t="shared" si="0"/>
        <v>200000</v>
      </c>
      <c r="L28" s="239">
        <v>1</v>
      </c>
      <c r="M28" s="208">
        <v>0</v>
      </c>
      <c r="N28" s="208">
        <v>0</v>
      </c>
      <c r="O28" s="208">
        <v>0</v>
      </c>
      <c r="P28" s="238">
        <v>200000</v>
      </c>
      <c r="Q28" s="240">
        <v>200000</v>
      </c>
    </row>
    <row r="29" spans="1:17" ht="78.75">
      <c r="A29" s="237">
        <v>9</v>
      </c>
      <c r="B29" s="229" t="s">
        <v>225</v>
      </c>
      <c r="C29" s="197" t="s">
        <v>356</v>
      </c>
      <c r="D29" s="212">
        <v>0</v>
      </c>
      <c r="E29" s="212">
        <v>0</v>
      </c>
      <c r="F29" s="212">
        <v>0</v>
      </c>
      <c r="G29" s="238">
        <v>1870000</v>
      </c>
      <c r="H29" s="238">
        <v>1870000</v>
      </c>
      <c r="I29" s="197" t="s">
        <v>355</v>
      </c>
      <c r="J29" s="197">
        <v>100</v>
      </c>
      <c r="K29" s="208">
        <f t="shared" si="0"/>
        <v>1870000</v>
      </c>
      <c r="L29" s="239">
        <v>1</v>
      </c>
      <c r="M29" s="208">
        <v>0</v>
      </c>
      <c r="N29" s="208">
        <v>0</v>
      </c>
      <c r="O29" s="208">
        <v>0</v>
      </c>
      <c r="P29" s="238">
        <v>1870000</v>
      </c>
      <c r="Q29" s="240">
        <v>1870000</v>
      </c>
    </row>
    <row r="30" spans="1:17" ht="126">
      <c r="A30" s="237">
        <v>10</v>
      </c>
      <c r="B30" s="229" t="s">
        <v>225</v>
      </c>
      <c r="C30" s="197" t="s">
        <v>357</v>
      </c>
      <c r="D30" s="212">
        <v>0</v>
      </c>
      <c r="E30" s="212">
        <v>0</v>
      </c>
      <c r="F30" s="212">
        <v>0</v>
      </c>
      <c r="G30" s="238">
        <v>4290000</v>
      </c>
      <c r="H30" s="238">
        <v>4290000</v>
      </c>
      <c r="I30" s="197" t="s">
        <v>355</v>
      </c>
      <c r="J30" s="197">
        <v>100</v>
      </c>
      <c r="K30" s="208">
        <f t="shared" si="0"/>
        <v>4290000</v>
      </c>
      <c r="L30" s="239">
        <v>1</v>
      </c>
      <c r="M30" s="208">
        <v>0</v>
      </c>
      <c r="N30" s="208">
        <v>0</v>
      </c>
      <c r="O30" s="208">
        <v>0</v>
      </c>
      <c r="P30" s="238">
        <v>4290000</v>
      </c>
      <c r="Q30" s="240">
        <v>4290000</v>
      </c>
    </row>
    <row r="31" spans="1:17" ht="78.75">
      <c r="A31" s="237">
        <v>11</v>
      </c>
      <c r="B31" s="229" t="s">
        <v>225</v>
      </c>
      <c r="C31" s="197" t="s">
        <v>358</v>
      </c>
      <c r="D31" s="212">
        <v>0</v>
      </c>
      <c r="E31" s="212">
        <v>0</v>
      </c>
      <c r="F31" s="212">
        <v>0</v>
      </c>
      <c r="G31" s="238">
        <v>820000</v>
      </c>
      <c r="H31" s="238">
        <v>820000</v>
      </c>
      <c r="I31" s="197" t="s">
        <v>355</v>
      </c>
      <c r="J31" s="197">
        <v>100</v>
      </c>
      <c r="K31" s="208">
        <f t="shared" si="0"/>
        <v>800000</v>
      </c>
      <c r="L31" s="239">
        <v>1</v>
      </c>
      <c r="M31" s="208">
        <v>0</v>
      </c>
      <c r="N31" s="208">
        <v>0</v>
      </c>
      <c r="O31" s="208">
        <v>0</v>
      </c>
      <c r="P31" s="238">
        <v>800000</v>
      </c>
      <c r="Q31" s="240">
        <v>800000</v>
      </c>
    </row>
    <row r="32" spans="1:17" ht="63">
      <c r="A32" s="237">
        <v>12</v>
      </c>
      <c r="B32" s="229" t="s">
        <v>225</v>
      </c>
      <c r="C32" s="197" t="s">
        <v>359</v>
      </c>
      <c r="D32" s="212">
        <v>0</v>
      </c>
      <c r="E32" s="212">
        <v>0</v>
      </c>
      <c r="F32" s="212">
        <v>0</v>
      </c>
      <c r="G32" s="212">
        <v>1187000.4</v>
      </c>
      <c r="H32" s="212">
        <v>1187000</v>
      </c>
      <c r="I32" s="197" t="s">
        <v>355</v>
      </c>
      <c r="J32" s="197">
        <v>100</v>
      </c>
      <c r="K32" s="208">
        <f t="shared" si="0"/>
        <v>1187000</v>
      </c>
      <c r="L32" s="239">
        <v>1</v>
      </c>
      <c r="M32" s="208">
        <v>0</v>
      </c>
      <c r="N32" s="208">
        <v>0</v>
      </c>
      <c r="O32" s="208">
        <v>0</v>
      </c>
      <c r="P32" s="238">
        <v>1187000</v>
      </c>
      <c r="Q32" s="240">
        <v>1187000</v>
      </c>
    </row>
    <row r="33" spans="1:17" ht="78.75">
      <c r="A33" s="237">
        <v>13</v>
      </c>
      <c r="B33" s="229" t="s">
        <v>225</v>
      </c>
      <c r="C33" s="197" t="s">
        <v>360</v>
      </c>
      <c r="D33" s="212">
        <v>0</v>
      </c>
      <c r="E33" s="212">
        <v>0</v>
      </c>
      <c r="F33" s="212">
        <v>0</v>
      </c>
      <c r="G33" s="238">
        <v>3078453</v>
      </c>
      <c r="H33" s="238">
        <v>3078453</v>
      </c>
      <c r="I33" s="197" t="s">
        <v>355</v>
      </c>
      <c r="J33" s="197">
        <v>100</v>
      </c>
      <c r="K33" s="208">
        <f t="shared" si="0"/>
        <v>3072500</v>
      </c>
      <c r="L33" s="239">
        <v>0.99</v>
      </c>
      <c r="M33" s="208">
        <v>0</v>
      </c>
      <c r="N33" s="208">
        <v>0</v>
      </c>
      <c r="O33" s="208">
        <v>0</v>
      </c>
      <c r="P33" s="238">
        <v>3072500</v>
      </c>
      <c r="Q33" s="240">
        <v>3072500</v>
      </c>
    </row>
    <row r="34" spans="1:17" ht="63">
      <c r="A34" s="237">
        <v>14</v>
      </c>
      <c r="B34" s="229" t="s">
        <v>225</v>
      </c>
      <c r="C34" s="197" t="s">
        <v>362</v>
      </c>
      <c r="D34" s="212">
        <v>0</v>
      </c>
      <c r="E34" s="212">
        <v>0</v>
      </c>
      <c r="F34" s="212">
        <v>0</v>
      </c>
      <c r="G34" s="238">
        <v>920000</v>
      </c>
      <c r="H34" s="238">
        <v>920000</v>
      </c>
      <c r="I34" s="238" t="s">
        <v>355</v>
      </c>
      <c r="J34" s="197">
        <v>100</v>
      </c>
      <c r="K34" s="208">
        <f t="shared" si="0"/>
        <v>920000</v>
      </c>
      <c r="L34" s="239">
        <v>1</v>
      </c>
      <c r="M34" s="208">
        <v>0</v>
      </c>
      <c r="N34" s="208">
        <v>0</v>
      </c>
      <c r="O34" s="208">
        <v>0</v>
      </c>
      <c r="P34" s="238">
        <v>920000</v>
      </c>
      <c r="Q34" s="240">
        <v>920000</v>
      </c>
    </row>
    <row r="35" spans="1:17" ht="63">
      <c r="A35" s="237">
        <v>15</v>
      </c>
      <c r="B35" s="229" t="s">
        <v>225</v>
      </c>
      <c r="C35" s="197" t="s">
        <v>363</v>
      </c>
      <c r="D35" s="212">
        <v>0</v>
      </c>
      <c r="E35" s="212">
        <v>0</v>
      </c>
      <c r="F35" s="212">
        <v>0</v>
      </c>
      <c r="G35" s="238">
        <v>1200000</v>
      </c>
      <c r="H35" s="238">
        <v>1200000</v>
      </c>
      <c r="I35" s="238" t="s">
        <v>355</v>
      </c>
      <c r="J35" s="197">
        <v>100</v>
      </c>
      <c r="K35" s="208">
        <f t="shared" si="0"/>
        <v>1120000</v>
      </c>
      <c r="L35" s="239">
        <v>0.93</v>
      </c>
      <c r="M35" s="208">
        <v>0</v>
      </c>
      <c r="N35" s="208">
        <v>0</v>
      </c>
      <c r="O35" s="208">
        <v>0</v>
      </c>
      <c r="P35" s="238">
        <v>1120000</v>
      </c>
      <c r="Q35" s="240">
        <v>1120000</v>
      </c>
    </row>
    <row r="36" spans="1:17" ht="16.5" thickBot="1">
      <c r="A36" s="318" t="s">
        <v>364</v>
      </c>
      <c r="B36" s="319"/>
      <c r="C36" s="319"/>
      <c r="D36" s="259">
        <v>0</v>
      </c>
      <c r="E36" s="259">
        <v>0</v>
      </c>
      <c r="F36" s="259">
        <v>0</v>
      </c>
      <c r="G36" s="249">
        <f>SUM(G21:G35)</f>
        <v>46161019.4</v>
      </c>
      <c r="H36" s="249">
        <f>SUM(H21:H35)</f>
        <v>46161019</v>
      </c>
      <c r="I36" s="249"/>
      <c r="J36" s="249"/>
      <c r="K36" s="249">
        <f>SUM(K21:K35)</f>
        <v>45045849.6</v>
      </c>
      <c r="L36" s="250"/>
      <c r="M36" s="225">
        <v>0</v>
      </c>
      <c r="N36" s="225">
        <v>0</v>
      </c>
      <c r="O36" s="225">
        <v>0</v>
      </c>
      <c r="P36" s="251">
        <f>SUM(P21:P35)</f>
        <v>45045849.6</v>
      </c>
      <c r="Q36" s="252">
        <f>SUM(Q21:Q35)</f>
        <v>45045849.6</v>
      </c>
    </row>
    <row r="37" spans="7:8" ht="13.5" thickTop="1">
      <c r="G37" s="187"/>
      <c r="H37" s="187"/>
    </row>
  </sheetData>
  <sheetProtection/>
  <mergeCells count="16">
    <mergeCell ref="C19:C20"/>
    <mergeCell ref="D19:H19"/>
    <mergeCell ref="I19:I20"/>
    <mergeCell ref="M19:Q19"/>
    <mergeCell ref="A36:C36"/>
    <mergeCell ref="A7:Q7"/>
    <mergeCell ref="B8:B9"/>
    <mergeCell ref="C8:C9"/>
    <mergeCell ref="D8:H8"/>
    <mergeCell ref="I8:I9"/>
    <mergeCell ref="M8:Q8"/>
    <mergeCell ref="A12:F12"/>
    <mergeCell ref="A18:Q18"/>
    <mergeCell ref="B19:B20"/>
    <mergeCell ref="A5:Q5"/>
    <mergeCell ref="A3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J. Charles -DMO</dc:creator>
  <cp:keywords/>
  <dc:description/>
  <cp:lastModifiedBy>Director</cp:lastModifiedBy>
  <cp:lastPrinted>2018-01-23T12:21:16Z</cp:lastPrinted>
  <dcterms:created xsi:type="dcterms:W3CDTF">2010-04-03T08:00:10Z</dcterms:created>
  <dcterms:modified xsi:type="dcterms:W3CDTF">2018-02-07T06:23:26Z</dcterms:modified>
  <cp:category/>
  <cp:version/>
  <cp:contentType/>
  <cp:contentStatus/>
</cp:coreProperties>
</file>